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FM data" sheetId="1" r:id="rId3"/>
    <sheet state="visible" name="Revenue Impact" sheetId="2" r:id="rId4"/>
    <sheet state="visible" name="Historical data" sheetId="3" r:id="rId5"/>
    <sheet state="visible" name="ROI" sheetId="4" r:id="rId6"/>
    <sheet state="visible" name="Personalization Campaigns" sheetId="5" r:id="rId7"/>
  </sheets>
  <definedNames/>
  <calcPr/>
</workbook>
</file>

<file path=xl/sharedStrings.xml><?xml version="1.0" encoding="utf-8"?>
<sst xmlns="http://schemas.openxmlformats.org/spreadsheetml/2006/main" count="803" uniqueCount="224">
  <si>
    <t>Research</t>
  </si>
  <si>
    <t>Potential Benefits</t>
  </si>
  <si>
    <t>Group</t>
  </si>
  <si>
    <r>
      <rPr>
        <rFont val="Fira Sans"/>
        <b/>
        <color rgb="FF000000"/>
        <sz val="11.0"/>
      </rPr>
      <t>Customers</t>
    </r>
    <r>
      <rPr>
        <rFont val="Fira Sans"/>
        <b val="0"/>
        <color rgb="FF000000"/>
        <sz val="11.0"/>
      </rPr>
      <t xml:space="preserve"> (all time)</t>
    </r>
  </si>
  <si>
    <t>Orders</t>
  </si>
  <si>
    <t>Share of customers</t>
  </si>
  <si>
    <r>
      <rPr>
        <rFont val="Fira Sans"/>
        <b/>
        <color rgb="FF000000"/>
        <sz val="11.0"/>
      </rPr>
      <t xml:space="preserve">Margin 
</t>
    </r>
    <r>
      <rPr>
        <rFont val="Fira Sans"/>
        <b val="0"/>
        <color rgb="FF000000"/>
        <sz val="11.0"/>
      </rPr>
      <t>(all time)</t>
    </r>
  </si>
  <si>
    <r>
      <rPr>
        <rFont val="Fira Sans"/>
        <b/>
        <color rgb="FF000000"/>
        <sz val="11.0"/>
      </rPr>
      <t xml:space="preserve">Share of Margin 
</t>
    </r>
    <r>
      <rPr>
        <rFont val="Fira Sans"/>
        <b val="0"/>
        <color rgb="FF000000"/>
        <sz val="11.0"/>
      </rPr>
      <t>(all time)</t>
    </r>
  </si>
  <si>
    <r>
      <rPr>
        <rFont val="Fira Sans"/>
        <b/>
        <color rgb="FF000000"/>
        <sz val="11.0"/>
      </rPr>
      <t xml:space="preserve">Share of Margin </t>
    </r>
    <r>
      <rPr>
        <rFont val="Fira Sans"/>
        <b val="0"/>
        <color rgb="FF000000"/>
        <sz val="11.0"/>
      </rPr>
      <t>(last month)</t>
    </r>
  </si>
  <si>
    <r>
      <rPr>
        <rFont val="Fira Sans"/>
        <b/>
        <color rgb="FF000000"/>
        <sz val="11.0"/>
      </rPr>
      <t xml:space="preserve">Revenue
</t>
    </r>
    <r>
      <rPr>
        <rFont val="Fira Sans"/>
        <b val="0"/>
        <color rgb="FF000000"/>
        <sz val="11.0"/>
      </rPr>
      <t xml:space="preserve"> (all time)</t>
    </r>
  </si>
  <si>
    <t>Revenue/ Customer</t>
  </si>
  <si>
    <t>NPS</t>
  </si>
  <si>
    <r>
      <rPr>
        <rFont val="Fira Sans"/>
        <b/>
        <color rgb="FF000000"/>
        <sz val="11.0"/>
      </rPr>
      <t>PF</t>
    </r>
    <r>
      <rPr>
        <rFont val="Fira Sans"/>
        <b/>
        <color rgb="FF000000"/>
        <sz val="9.0"/>
      </rPr>
      <t xml:space="preserve"> </t>
    </r>
    <r>
      <rPr>
        <rFont val="Fira Sans"/>
        <b val="0"/>
        <color rgb="FF000000"/>
        <sz val="9.0"/>
      </rPr>
      <t>(Purchase Frequency)</t>
    </r>
  </si>
  <si>
    <r>
      <rPr>
        <rFont val="Fira Sans"/>
        <b/>
        <color rgb="FF000000"/>
        <sz val="11.0"/>
      </rPr>
      <t>ADBT</t>
    </r>
    <r>
      <rPr>
        <rFont val="Fira Sans"/>
        <b val="0"/>
        <color rgb="FF000000"/>
        <sz val="9.0"/>
      </rPr>
      <t xml:space="preserve"> (average days between transactions)</t>
    </r>
  </si>
  <si>
    <t>AOV</t>
  </si>
  <si>
    <r>
      <rPr>
        <rFont val="Fira Sans"/>
        <b/>
        <color rgb="FF000000"/>
        <sz val="11.0"/>
      </rPr>
      <t xml:space="preserve">CLV </t>
    </r>
    <r>
      <rPr>
        <rFont val="Fira Sans"/>
        <b val="0"/>
        <color rgb="FF000000"/>
        <sz val="9.0"/>
      </rPr>
      <t>(by margin)</t>
    </r>
  </si>
  <si>
    <r>
      <rPr>
        <rFont val="Fira Sans"/>
        <b/>
        <color rgb="FF000000"/>
        <sz val="11.0"/>
      </rPr>
      <t>CAC</t>
    </r>
    <r>
      <rPr>
        <rFont val="Fira Sans"/>
        <b val="0"/>
        <color rgb="FF000000"/>
        <sz val="11.0"/>
      </rPr>
      <t xml:space="preserve"> (average)</t>
    </r>
  </si>
  <si>
    <t>CLV/CAC</t>
  </si>
  <si>
    <t>Margin/ Customer</t>
  </si>
  <si>
    <t>Parity vs the average customer</t>
  </si>
  <si>
    <t>Main Goal</t>
  </si>
  <si>
    <t xml:space="preserve">NPS </t>
  </si>
  <si>
    <t>Barriers</t>
  </si>
  <si>
    <t>Motivations</t>
  </si>
  <si>
    <t>Heavy discount campaigns</t>
  </si>
  <si>
    <t>Thank-you letter</t>
  </si>
  <si>
    <t>Real-time alert for low NPS</t>
  </si>
  <si>
    <t>Welcome gift</t>
  </si>
  <si>
    <t>Early access to new collection</t>
  </si>
  <si>
    <t>Welcome Voucher</t>
  </si>
  <si>
    <t>Special Care</t>
  </si>
  <si>
    <t>Soulmate</t>
  </si>
  <si>
    <t>Keep them coming</t>
  </si>
  <si>
    <t>yes</t>
  </si>
  <si>
    <t>Lover</t>
  </si>
  <si>
    <t>Turn them into soulmates</t>
  </si>
  <si>
    <t>New passion</t>
  </si>
  <si>
    <t>n/a</t>
  </si>
  <si>
    <t>Surprise&amp;delight them to get to their 3rd order</t>
  </si>
  <si>
    <t>Flirting</t>
  </si>
  <si>
    <t>Re-engage them</t>
  </si>
  <si>
    <t>Potential lover</t>
  </si>
  <si>
    <t>Onboard them to get to their 2nd order</t>
  </si>
  <si>
    <t>Platonic friend</t>
  </si>
  <si>
    <t>Turn them into Potential Lovers</t>
  </si>
  <si>
    <t>About to dump you</t>
  </si>
  <si>
    <t>Exclude them from targeting / Destock low-margin products</t>
  </si>
  <si>
    <t>Don Juan</t>
  </si>
  <si>
    <t>Understand who they are &amp; re-activate them</t>
  </si>
  <si>
    <t>Ex lover</t>
  </si>
  <si>
    <t>Apprentice</t>
  </si>
  <si>
    <t>Breakup</t>
  </si>
  <si>
    <t>All</t>
  </si>
  <si>
    <t>Last 12 months data</t>
  </si>
  <si>
    <t>% of customers</t>
  </si>
  <si>
    <t>% of revenue</t>
  </si>
  <si>
    <t>Revenue</t>
  </si>
  <si>
    <t># of customers</t>
  </si>
  <si>
    <t>Rev / customer</t>
  </si>
  <si>
    <t>Total Revenue</t>
  </si>
  <si>
    <t>Returning customers</t>
  </si>
  <si>
    <t>total customers</t>
  </si>
  <si>
    <t>New customers</t>
  </si>
  <si>
    <t>customers w 2+ orders</t>
  </si>
  <si>
    <t>Lost Revenue last 12M</t>
  </si>
  <si>
    <t>Possible customers w. 2+ orders at 50% RR</t>
  </si>
  <si>
    <t>Customers w. 1 order at 50% RR</t>
  </si>
  <si>
    <t>Total Revenue at 50%</t>
  </si>
  <si>
    <t>Next 12 Months Forecast</t>
  </si>
  <si>
    <t>Projected # of Returning Customers</t>
  </si>
  <si>
    <t>Projected # of New Customers</t>
  </si>
  <si>
    <t>Target Customer Retention Rate</t>
  </si>
  <si>
    <t>Extra - Revenue in 12M</t>
  </si>
  <si>
    <t>Possible customers w. 2+ orders</t>
  </si>
  <si>
    <t>Total Possible Revenue</t>
  </si>
  <si>
    <t xml:space="preserve">Forecast Revenue for 2021 </t>
  </si>
  <si>
    <t>Forecast number of Customers</t>
  </si>
  <si>
    <t>Forecast Return Customers</t>
  </si>
  <si>
    <t>Potential Return Customers (50% Return Rate)</t>
  </si>
  <si>
    <t>Potential Revenue (50% Return Rate)</t>
  </si>
  <si>
    <t>Extra Revenue from having a 50% Return Rate</t>
  </si>
  <si>
    <t>Revenue from returning</t>
  </si>
  <si>
    <t>Revenue from new customers</t>
  </si>
  <si>
    <t>YoY Growth</t>
  </si>
  <si>
    <t xml:space="preserve">YoY growth rate monthly </t>
  </si>
  <si>
    <t>Delta YoY (monthly)</t>
  </si>
  <si>
    <t xml:space="preserve">QoQ growth </t>
  </si>
  <si>
    <t>YoY</t>
  </si>
  <si>
    <t>Revenue from Returning</t>
  </si>
  <si>
    <t>YoY Growth revenue</t>
  </si>
  <si>
    <t>2021 (Est)</t>
  </si>
  <si>
    <t>New Customers</t>
  </si>
  <si>
    <t>Revenue from New Customers</t>
  </si>
  <si>
    <t>Revenue from New</t>
  </si>
  <si>
    <t>Total 2020</t>
  </si>
  <si>
    <t>Revenue (in $K )</t>
  </si>
  <si>
    <t>3 months moving average</t>
  </si>
  <si>
    <t>MoM</t>
  </si>
  <si>
    <t>MoM trend</t>
  </si>
  <si>
    <t>QoQ</t>
  </si>
  <si>
    <t>Month 0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</si>
  <si>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</si>
  <si>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</si>
  <si>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</si>
  <si>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</si>
  <si>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</si>
  <si>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</si>
  <si>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</si>
  <si>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</si>
  <si>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</si>
  <si>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</si>
  <si>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</si>
  <si>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</si>
  <si>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Best case Scenario</t>
  </si>
  <si>
    <t>Investment</t>
  </si>
  <si>
    <t>Estimated Return in Revenue</t>
  </si>
  <si>
    <t>Estimated Return in Margin</t>
  </si>
  <si>
    <t>ROI</t>
  </si>
  <si>
    <t>Worst Case Scenario</t>
  </si>
  <si>
    <t>Campaign</t>
  </si>
  <si>
    <t>Type</t>
  </si>
  <si>
    <t>To Whom</t>
  </si>
  <si>
    <t>When</t>
  </si>
  <si>
    <t>What</t>
  </si>
  <si>
    <t>Where</t>
  </si>
  <si>
    <t>Discount value</t>
  </si>
  <si>
    <t>Recency Score</t>
  </si>
  <si>
    <t>Frequency Score</t>
  </si>
  <si>
    <t>Monetary Score</t>
  </si>
  <si>
    <t>Message</t>
  </si>
  <si>
    <t>Incentive</t>
  </si>
  <si>
    <t>Email</t>
  </si>
  <si>
    <t>SMS</t>
  </si>
  <si>
    <t>Direct Mail</t>
  </si>
  <si>
    <t>Phone</t>
  </si>
  <si>
    <t>Website</t>
  </si>
  <si>
    <t>Website behaviour</t>
  </si>
  <si>
    <t>1. Thank You &amp; NPS</t>
  </si>
  <si>
    <t>evergreen</t>
  </si>
  <si>
    <t>True Lovers</t>
  </si>
  <si>
    <t>Days since last transaction = 3 + Follow up NPS if no response in 3 days + Follow up loop  in 4 weeks if coupon is not used</t>
  </si>
  <si>
    <t>Thank you message, advice about caring for your products + NPS link + Reminder about coupon code (suggestion to give it to a friend) &amp; recommended products</t>
  </si>
  <si>
    <t>discount code</t>
  </si>
  <si>
    <t>no</t>
  </si>
  <si>
    <t>overlay + NPS</t>
  </si>
  <si>
    <t>Displays thank you message + NPS questions + loads discount code at the end &amp; product suggestions</t>
  </si>
  <si>
    <t>10% - valid for 5 weeks since email</t>
  </si>
  <si>
    <t>4</t>
  </si>
  <si>
    <t>4, 3</t>
  </si>
  <si>
    <t>Potential lovers</t>
  </si>
  <si>
    <t>Days since last transaction is 3 + Follow up NPS if no response in 3 days + Follow up loop  in 4 weeks if coupon is not used</t>
  </si>
  <si>
    <t>Potential Lovers</t>
  </si>
  <si>
    <t>4,3,2</t>
  </si>
  <si>
    <t>2, 3, 4</t>
  </si>
  <si>
    <t>Passionate New Guy</t>
  </si>
  <si>
    <t>3, 2</t>
  </si>
  <si>
    <t>Fresh apprentice</t>
  </si>
  <si>
    <t>3</t>
  </si>
  <si>
    <t>Ex Lovers</t>
  </si>
  <si>
    <t>Thank you message, advice about caring for your products + NPS link + recommended products</t>
  </si>
  <si>
    <t>-</t>
  </si>
  <si>
    <t>Displays thank you message + NPS questions + loads product suggestions</t>
  </si>
  <si>
    <t>Fresh Apprentice</t>
  </si>
  <si>
    <t>4, 3, 2, 1</t>
  </si>
  <si>
    <t>1</t>
  </si>
  <si>
    <t>1, 2</t>
  </si>
  <si>
    <t>About to Dump You</t>
  </si>
  <si>
    <t>1, 2, 3</t>
  </si>
  <si>
    <t>Passionate New guy</t>
  </si>
  <si>
    <t>Ex Lover</t>
  </si>
  <si>
    <t>3, 4</t>
  </si>
  <si>
    <t>2. Reactivation campaign</t>
  </si>
  <si>
    <t>Days since last transaction is 90, 120, 150, 180, 210, 240, 270, 300, 330, 365 &gt; Follow-up Reminder 2 days + 7 days after initial email</t>
  </si>
  <si>
    <t>We miss you + commercial incentive + why did you leave us survey / Follow-up 1 Belonging bias (we've made X customers happy in the last month) + your commercial incentive will expire / Follow-up 2: Last chance to get your incentive</t>
  </si>
  <si>
    <t>overlay + survey</t>
  </si>
  <si>
    <t>initial email - Displays welcome back message + feedback survey + loads discount code at the end &amp; product suggestions / followup emails - Displays FOMO message "You've arrived just in time for your discount." + feedback survey + loads discount code at the end &amp; product suggestions</t>
  </si>
  <si>
    <t>100 lei for 299 lei shopping total - valid for 4 weeks since initial email</t>
  </si>
  <si>
    <t>3. Prevention campaigns</t>
  </si>
  <si>
    <t>Days since last transaction is between 89 - 179 and between 180 - 364 / follow-up email 24 hours &amp; 3 days after initial email</t>
  </si>
  <si>
    <t>initial email - See what you've been missing and don't miss out on this special offer + discount code / 1st follow-up - Come back in style, don't forget about your discount / 2nd follow-up - Last chance to claim your special discount</t>
  </si>
  <si>
    <t>overlay</t>
  </si>
  <si>
    <t>Glad to see you again message + discount code + product suggestions</t>
  </si>
  <si>
    <t>100 lei for 349 lei shopping total - valid for 4 weeks since initial email</t>
  </si>
  <si>
    <t>10% - valid for 4 weeks since email - valid for 4 weeks since initial email</t>
  </si>
  <si>
    <t>4. Cart Abandonment Prevention Campaigns</t>
  </si>
  <si>
    <t>Time since product added to cart - 1 h / follow-up 24 h &amp; 48 h since initial email</t>
  </si>
  <si>
    <t>initial email - Still lookig for the right product? / follow-up 1 - You have products in your cart + reinforcement product reviews / follow-up 2 Products about to expire + commercial discount</t>
  </si>
  <si>
    <t>overlay + discount code in cart</t>
  </si>
  <si>
    <t>initial email &amp; 1st follow-up - Displays You're just in time to finish up your order message / 2nd follow-up - Directs to cart page. Displays "You're just in time to claim your special discount and finish up your order" message + discount code applied on cart.</t>
  </si>
  <si>
    <t>10% - valid for 2 weeks since initial email</t>
  </si>
  <si>
    <t>5. Onboarding campaigns</t>
  </si>
  <si>
    <t>Time since first order - 90 days (no other orders have been placed) / 1st follow-up via SMS 2 hours since initial email / 2nd follow-up 24h later / 3rd follow-up 3 days later</t>
  </si>
  <si>
    <t xml:space="preserve">initial email - Glad we are friends. Here is a little gift for you - commercial discount + maintenantce product in your cart / 1st follow-up - We prepared a little gift for you. Check your email / 2nd follow-up - Don't forget your special us/us discount / 3rd follow-up - Your commercial discount and gift are about to expire </t>
  </si>
  <si>
    <t>discount code + complementary product</t>
  </si>
  <si>
    <t>overlay + gift product in cart</t>
  </si>
  <si>
    <t>initial email- Displays "Glad to see you again" message + discount code + "Order your favorite products today and you will also receive a gift from us." + product suggestions + applies gift in cart page / follow-up emails Displays FOMO message "You've arrived just in time to claim your discount &amp; gift" + discount code + product suggestions + applies gift in cart page</t>
  </si>
  <si>
    <t>100 lei for 349 lei shopping total + virtual slippers as gift in cart - valid for 4 weeks since initial email</t>
  </si>
  <si>
    <t>Passionate new guy</t>
  </si>
  <si>
    <t>Potential Lover</t>
  </si>
  <si>
    <t>initial email - Displays "Glad to see you again" message + discount code + "Order your favorite products today and you will also receive a gift from us." + product suggestions + applies gift in cart page / follow-up emails Displays FOMO message "You've arrived just in time to claim your discount &amp; gift" + discount code + product suggestions + applies gift in cart page</t>
  </si>
  <si>
    <t>6. Upsell campaigns</t>
  </si>
  <si>
    <t>True lovers</t>
  </si>
  <si>
    <t>Time since last order - 2 weeks / follow-up emails 24 h &amp; 3 days after initial email</t>
  </si>
  <si>
    <t>initial email - Hey, we have some suggestions for your pair of shoes / 1st follow-up Get your prefered accesory with preferential discount / 2nd follow-up - Your preferential discount is about to expire</t>
  </si>
  <si>
    <t>initial email - Displays Glad to see you again message + product suggestions / 1st &amp; second follow-up message - Displays FOMO message "You've arrived just in time to claim your discount." + discount code + product suggestions</t>
  </si>
  <si>
    <t>10% - valid for 1 week since email</t>
  </si>
  <si>
    <t>7. Anniversary campaigns</t>
  </si>
  <si>
    <t>one time shot</t>
  </si>
  <si>
    <t>On birthday phone call &amp; email / follow-up email 5 days after initial email</t>
  </si>
  <si>
    <t>initial call - A special happy birthday from us - treat yourself today - check your email / initial email - Here is your birthday gift - commercial discount &amp; gift in basket / follow-up email - Do you want to wait a year for a gift like this? - last chance to get your gift</t>
  </si>
  <si>
    <t>discount code + gift product in cart</t>
  </si>
  <si>
    <t>Displays "Welcome, birthday girl/boy! Here is your special birthday gift from us. And don't forget to check your cart, there are goodies there too. Place an order today toget all of them." message + discount code + applies gift in cart page.</t>
  </si>
  <si>
    <t>Gift certificate 100 lei (for 299 lei order) + virtual slippers as gift in cart - valid for 4 weeks since initial email</t>
  </si>
  <si>
    <t>On birthday SMS &amp; email / follow-up email 5 days after initial email</t>
  </si>
  <si>
    <t>initial SMS - A special happy birthday from us - treat yourself today - check your email / initial email - Here is your birthday gift - commercial discount &amp; gift in basket / follow-up email - Do you want to wait a year for a gift like this? - last chance to get your gift</t>
  </si>
  <si>
    <t>8. New collection &amp; early access</t>
  </si>
  <si>
    <t>initial email - 2 weeks before launching new collection / 1st follow-up email - 2 days later / follow-up SMS 1 hour after 1st follow-up email / 2nd follow-up - 1 week after initial email</t>
  </si>
  <si>
    <t>initial email - Get ready... the new collection is about to come and you get a special sneak preview / 1st follow-up email - Here it is - you get special early access to the new collection / follow-up SMS - Your early access to the new collection starts now. Check your email. / 2nd follow-up - Think fast - only 1 week until everyone will see the new collection</t>
  </si>
  <si>
    <t>overlay + countdown timer</t>
  </si>
  <si>
    <t>initial email - Displays early access coundown + "Get ready, the new collection is coming earlier, just for you!" message / follow-up emails - Displays new collection + urgency message "For your eyes only. Get advantage of your early start and order your favorite pair from the new collection" message.</t>
  </si>
  <si>
    <t>9. New collection &amp; anticipation</t>
  </si>
  <si>
    <t>initial email - 2 weeks before launching new collection / 1st follow-up email - 5 days and 2 weeks after initial email</t>
  </si>
  <si>
    <t>initial email - Get ready... the new collection is about to come / 1st follow-up - What you need to see about the new collection / 2nd follow-up - The new arivals are here - take a look and pick your favorites</t>
  </si>
  <si>
    <t>initial email &amp; 1st follow-up - Displays normal access coundown + "Get ready, the new collection is coming soon." message / 2nd follow-up - Displays new collection + The new arrivals are here. Order your favorite pair now." message.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</si>
</sst>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0.0%"/>
    <numFmt numFmtId="165" formatCode="&quot;$&quot;#,##0"/>
    <numFmt numFmtId="166" formatCode="#,##0.0"/>
    <numFmt numFmtId="167" formatCode="[$£]#,##0"/>
    <numFmt numFmtId="168" formatCode="[$$]#,##0"/>
    <numFmt numFmtId="169" formatCode="mmm,yyyy"/>
    <numFmt numFmtId="170" formatCode="[$$]#,##0.00"/>
    <numFmt numFmtId="171" formatCode="[$£]#,##0.00"/>
    <numFmt numFmtId="172" formatCode="&quot;$&quot;#,##0.00"/>
    <numFmt numFmtId="173" formatCode="[$€]#,##0"/>
    <numFmt numFmtId="174" formatCode="0.0"/>
    <numFmt numFmtId="175" formatCode="m, d"/>
  </numFmts>
  <fonts count="23">
    <font>
      <sz val="10.0"/>
      <color rgb="FF000000"/>
      <name val="Arial"/>
    </font>
    <font>
      <sz val="11.0"/>
      <color rgb="FF000000"/>
      <name val="Fira Sans"/>
    </font>
    <font>
      <b/>
      <sz val="11.0"/>
      <color rgb="FF000000"/>
      <name val="Fira Sans"/>
    </font>
    <font>
      <sz val="10.0"/>
      <color rgb="FF000000"/>
      <name val="Fira Sans"/>
    </font>
    <font>
      <b/>
      <sz val="10.0"/>
      <color rgb="FF000000"/>
      <name val="Fira Sans"/>
    </font>
    <font>
      <b/>
      <sz val="14.0"/>
      <color rgb="FF000000"/>
      <name val="Fira Sans"/>
    </font>
    <font>
      <name val="Fira Sans"/>
    </font>
    <font>
      <b/>
      <name val="Fira Sans"/>
    </font>
    <font>
      <b/>
      <sz val="12.0"/>
      <name val="Fira Sans"/>
    </font>
    <font>
      <sz val="11.0"/>
      <color rgb="FF6C757D"/>
      <name val="Fira Sans"/>
    </font>
    <font>
      <b/>
      <sz val="14.0"/>
      <name val="Fira Sans"/>
    </font>
    <font>
      <b/>
      <sz val="12.0"/>
      <name val="Exo 2"/>
    </font>
    <font>
      <sz val="12.0"/>
      <name val="Exo 2"/>
    </font>
    <font>
      <b/>
      <sz val="10.0"/>
      <name val="Exo 2"/>
    </font>
    <font>
      <sz val="10.0"/>
      <name val="Exo 2"/>
    </font>
    <font>
      <b/>
      <sz val="12.0"/>
      <color rgb="FFFFFFFF"/>
      <name val="Roboto"/>
    </font>
    <font>
      <b/>
      <sz val="11.0"/>
      <color rgb="FF434343"/>
      <name val="Roboto"/>
    </font>
    <font>
      <name val="Arial"/>
    </font>
    <font>
      <b/>
      <color rgb="FF434343"/>
      <name val="Roboto"/>
    </font>
    <font>
      <b/>
      <sz val="12.0"/>
      <name val="Roboto"/>
    </font>
    <font>
      <name val="Roboto"/>
    </font>
    <font>
      <color rgb="FF434343"/>
      <name val="Roboto"/>
    </font>
    <font>
      <color rgb="FF000000"/>
      <name val="Roboto"/>
    </font>
  </fonts>
  <fills count="1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0F8FF"/>
        <bgColor rgb="FFF0F8FF"/>
      </patternFill>
    </fill>
    <fill>
      <patternFill patternType="solid">
        <fgColor rgb="FFD9D9D9"/>
        <bgColor rgb="FFD9D9D9"/>
      </patternFill>
    </fill>
    <fill>
      <patternFill patternType="solid">
        <fgColor rgb="FF9FC5E8"/>
        <bgColor rgb="FF9FC5E8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93C47D"/>
        <bgColor rgb="FF93C47D"/>
      </patternFill>
    </fill>
    <fill>
      <patternFill patternType="solid">
        <fgColor rgb="FFF1C232"/>
        <bgColor rgb="FFF1C232"/>
      </patternFill>
    </fill>
    <fill>
      <patternFill patternType="solid">
        <fgColor rgb="FF3C78D8"/>
        <bgColor rgb="FF3C78D8"/>
      </patternFill>
    </fill>
    <fill>
      <patternFill patternType="solid">
        <fgColor rgb="FFE06666"/>
        <bgColor rgb="FFE06666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1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2" fontId="1" numFmtId="0" xfId="0" applyAlignment="1" applyFill="1" applyFont="1">
      <alignment horizontal="center" readingOrder="0" vertical="bottom"/>
    </xf>
    <xf borderId="0" fillId="3" fontId="1" numFmtId="0" xfId="0" applyAlignment="1" applyFill="1" applyFont="1">
      <alignment horizontal="center" readingOrder="0" vertical="bottom"/>
    </xf>
    <xf borderId="0" fillId="4" fontId="2" numFmtId="0" xfId="0" applyAlignment="1" applyFill="1" applyFont="1">
      <alignment readingOrder="0" shrinkToFit="0" vertical="bottom" wrapText="1"/>
    </xf>
    <xf borderId="0" fillId="4" fontId="2" numFmtId="0" xfId="0" applyAlignment="1" applyFont="1">
      <alignment horizontal="right"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4" fontId="3" numFmtId="0" xfId="0" applyAlignment="1" applyFont="1">
      <alignment horizontal="left" readingOrder="0" shrinkToFit="0" vertical="bottom" wrapText="0"/>
    </xf>
    <xf borderId="0" fillId="4" fontId="3" numFmtId="3" xfId="0" applyAlignment="1" applyFont="1" applyNumberFormat="1">
      <alignment horizontal="right" readingOrder="0" shrinkToFit="0" vertical="bottom" wrapText="0"/>
    </xf>
    <xf borderId="0" fillId="4" fontId="3" numFmtId="164" xfId="0" applyAlignment="1" applyFont="1" applyNumberFormat="1">
      <alignment horizontal="right" readingOrder="0" shrinkToFit="0" vertical="bottom" wrapText="0"/>
    </xf>
    <xf borderId="0" fillId="4" fontId="3" numFmtId="165" xfId="0" applyAlignment="1" applyFont="1" applyNumberFormat="1">
      <alignment horizontal="right" readingOrder="0" shrinkToFit="0" vertical="bottom" wrapText="0"/>
    </xf>
    <xf borderId="0" fillId="4" fontId="3" numFmtId="10" xfId="0" applyAlignment="1" applyFont="1" applyNumberFormat="1">
      <alignment vertical="bottom"/>
    </xf>
    <xf borderId="0" fillId="4" fontId="3" numFmtId="165" xfId="0" applyAlignment="1" applyFont="1" applyNumberFormat="1">
      <alignment vertical="bottom"/>
    </xf>
    <xf borderId="0" fillId="4" fontId="4" numFmtId="4" xfId="0" applyAlignment="1" applyFont="1" applyNumberFormat="1">
      <alignment readingOrder="0" vertical="bottom"/>
    </xf>
    <xf borderId="0" fillId="4" fontId="4" numFmtId="4" xfId="0" applyAlignment="1" applyFont="1" applyNumberFormat="1">
      <alignment vertical="bottom"/>
    </xf>
    <xf borderId="0" fillId="4" fontId="3" numFmtId="3" xfId="0" applyAlignment="1" applyFont="1" applyNumberFormat="1">
      <alignment readingOrder="0" vertical="bottom"/>
    </xf>
    <xf borderId="0" fillId="4" fontId="3" numFmtId="165" xfId="0" applyAlignment="1" applyFont="1" applyNumberFormat="1">
      <alignment readingOrder="0" vertical="bottom"/>
    </xf>
    <xf borderId="0" fillId="4" fontId="4" numFmtId="166" xfId="0" applyAlignment="1" applyFont="1" applyNumberFormat="1">
      <alignment readingOrder="0" vertical="bottom"/>
    </xf>
    <xf borderId="0" fillId="4" fontId="2" numFmtId="166" xfId="0" applyAlignment="1" applyFont="1" applyNumberFormat="1">
      <alignment vertical="bottom"/>
    </xf>
    <xf borderId="0" fillId="4" fontId="3" numFmtId="0" xfId="0" applyAlignment="1" applyFont="1">
      <alignment readingOrder="0" shrinkToFit="0" vertical="bottom" wrapText="1"/>
    </xf>
    <xf borderId="0" fillId="4" fontId="3" numFmtId="0" xfId="0" applyAlignment="1" applyFont="1">
      <alignment readingOrder="0" vertical="bottom"/>
    </xf>
    <xf borderId="0" fillId="4" fontId="3" numFmtId="0" xfId="0" applyAlignment="1" applyFont="1">
      <alignment vertical="bottom"/>
    </xf>
    <xf borderId="0" fillId="4" fontId="3" numFmtId="4" xfId="0" applyAlignment="1" applyFont="1" applyNumberFormat="1">
      <alignment readingOrder="0" vertical="bottom"/>
    </xf>
    <xf borderId="0" fillId="4" fontId="3" numFmtId="4" xfId="0" applyAlignment="1" applyFont="1" applyNumberFormat="1">
      <alignment vertical="bottom"/>
    </xf>
    <xf borderId="0" fillId="0" fontId="5" numFmtId="0" xfId="0" applyAlignment="1" applyFont="1">
      <alignment readingOrder="0" vertical="bottom"/>
    </xf>
    <xf borderId="0" fillId="0" fontId="5" numFmtId="3" xfId="0" applyAlignment="1" applyFont="1" applyNumberFormat="1">
      <alignment vertical="bottom"/>
    </xf>
    <xf borderId="0" fillId="0" fontId="5" numFmtId="0" xfId="0" applyAlignment="1" applyFont="1">
      <alignment vertical="bottom"/>
    </xf>
    <xf borderId="0" fillId="0" fontId="5" numFmtId="165" xfId="0" applyAlignment="1" applyFont="1" applyNumberFormat="1">
      <alignment vertical="bottom"/>
    </xf>
    <xf borderId="0" fillId="0" fontId="5" numFmtId="164" xfId="0" applyAlignment="1" applyFont="1" applyNumberFormat="1">
      <alignment vertical="bottom"/>
    </xf>
    <xf borderId="0" fillId="0" fontId="5" numFmtId="4" xfId="0" applyAlignment="1" applyFont="1" applyNumberFormat="1">
      <alignment readingOrder="0" vertical="bottom"/>
    </xf>
    <xf borderId="0" fillId="0" fontId="5" numFmtId="4" xfId="0" applyAlignment="1" applyFont="1" applyNumberFormat="1">
      <alignment vertical="bottom"/>
    </xf>
    <xf borderId="0" fillId="4" fontId="5" numFmtId="3" xfId="0" applyAlignment="1" applyFont="1" applyNumberFormat="1">
      <alignment readingOrder="0" vertical="bottom"/>
    </xf>
    <xf borderId="0" fillId="4" fontId="5" numFmtId="165" xfId="0" applyAlignment="1" applyFont="1" applyNumberFormat="1">
      <alignment vertical="bottom"/>
    </xf>
    <xf borderId="0" fillId="4" fontId="5" numFmtId="165" xfId="0" applyAlignment="1" applyFont="1" applyNumberFormat="1">
      <alignment readingOrder="0" vertical="bottom"/>
    </xf>
    <xf borderId="0" fillId="4" fontId="5" numFmtId="4" xfId="0" applyAlignment="1" applyFont="1" applyNumberFormat="1">
      <alignment readingOrder="0" vertical="bottom"/>
    </xf>
    <xf borderId="0" fillId="0" fontId="5" numFmtId="10" xfId="0" applyAlignment="1" applyFont="1" applyNumberFormat="1">
      <alignment vertical="bottom"/>
    </xf>
    <xf borderId="0" fillId="0" fontId="2" numFmtId="10" xfId="0" applyAlignment="1" applyFont="1" applyNumberFormat="1">
      <alignment vertical="bottom"/>
    </xf>
    <xf borderId="0" fillId="0" fontId="5" numFmtId="0" xfId="0" applyAlignment="1" applyFont="1">
      <alignment shrinkToFit="0" vertical="bottom" wrapText="1"/>
    </xf>
    <xf borderId="0" fillId="0" fontId="2" numFmtId="0" xfId="0" applyAlignment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0" fontId="6" numFmtId="0" xfId="0" applyFont="1"/>
    <xf borderId="0" fillId="4" fontId="7" numFmtId="0" xfId="0" applyAlignment="1" applyFont="1">
      <alignment readingOrder="0" shrinkToFit="0" wrapText="1"/>
    </xf>
    <xf borderId="0" fillId="4" fontId="6" numFmtId="10" xfId="0" applyFont="1" applyNumberFormat="1"/>
    <xf borderId="0" fillId="5" fontId="8" numFmtId="0" xfId="0" applyAlignment="1" applyFill="1" applyFont="1">
      <alignment horizontal="center" readingOrder="0" vertical="center"/>
    </xf>
    <xf borderId="0" fillId="0" fontId="6" numFmtId="0" xfId="0" applyAlignment="1" applyFont="1">
      <alignment readingOrder="0"/>
    </xf>
    <xf borderId="0" fillId="4" fontId="8" numFmtId="0" xfId="0" applyAlignment="1" applyFont="1">
      <alignment horizontal="right" readingOrder="0" shrinkToFit="0" vertical="bottom" wrapText="1"/>
    </xf>
    <xf borderId="0" fillId="0" fontId="7" numFmtId="0" xfId="0" applyAlignment="1" applyFont="1">
      <alignment vertical="bottom"/>
    </xf>
    <xf borderId="0" fillId="5" fontId="7" numFmtId="165" xfId="0" applyAlignment="1" applyFont="1" applyNumberFormat="1">
      <alignment horizontal="right" vertical="bottom"/>
    </xf>
    <xf borderId="0" fillId="0" fontId="7" numFmtId="0" xfId="0" applyAlignment="1" applyFont="1">
      <alignment shrinkToFit="0" vertical="bottom" wrapText="1"/>
    </xf>
    <xf borderId="0" fillId="4" fontId="6" numFmtId="164" xfId="0" applyAlignment="1" applyFont="1" applyNumberFormat="1">
      <alignment horizontal="right" vertical="bottom"/>
    </xf>
    <xf borderId="0" fillId="0" fontId="6" numFmtId="167" xfId="0" applyAlignment="1" applyFont="1" applyNumberFormat="1">
      <alignment horizontal="right" vertical="bottom"/>
    </xf>
    <xf borderId="0" fillId="0" fontId="6" numFmtId="1" xfId="0" applyAlignment="1" applyFont="1" applyNumberFormat="1">
      <alignment horizontal="right" vertical="bottom"/>
    </xf>
    <xf borderId="0" fillId="0" fontId="6" numFmtId="165" xfId="0" applyAlignment="1" applyFont="1" applyNumberFormat="1">
      <alignment horizontal="right" vertical="bottom"/>
    </xf>
    <xf borderId="0" fillId="0" fontId="6" numFmtId="0" xfId="0" applyAlignment="1" applyFont="1">
      <alignment horizontal="right" readingOrder="0" vertical="bottom"/>
    </xf>
    <xf borderId="0" fillId="0" fontId="6" numFmtId="9" xfId="0" applyAlignment="1" applyFont="1" applyNumberFormat="1">
      <alignment vertical="bottom"/>
    </xf>
    <xf borderId="0" fillId="2" fontId="6" numFmtId="10" xfId="0" applyAlignment="1" applyFont="1" applyNumberFormat="1">
      <alignment horizontal="right" readingOrder="0" vertical="bottom"/>
    </xf>
    <xf borderId="0" fillId="2" fontId="6" numFmtId="10" xfId="0" applyAlignment="1" applyFont="1" applyNumberFormat="1">
      <alignment horizontal="right" vertical="bottom"/>
    </xf>
    <xf borderId="0" fillId="0" fontId="6" numFmtId="3" xfId="0" applyAlignment="1" applyFont="1" applyNumberFormat="1">
      <alignment horizontal="right" vertical="bottom"/>
    </xf>
    <xf borderId="0" fillId="0" fontId="6" numFmtId="3" xfId="0" applyAlignment="1" applyFont="1" applyNumberFormat="1">
      <alignment vertical="bottom"/>
    </xf>
    <xf borderId="0" fillId="6" fontId="8" numFmtId="0" xfId="0" applyAlignment="1" applyFill="1" applyFont="1">
      <alignment readingOrder="0" vertical="bottom"/>
    </xf>
    <xf borderId="0" fillId="0" fontId="6" numFmtId="0" xfId="0" applyAlignment="1" applyFont="1">
      <alignment shrinkToFit="0" vertical="bottom" wrapText="1"/>
    </xf>
    <xf borderId="0" fillId="7" fontId="8" numFmtId="165" xfId="0" applyAlignment="1" applyFill="1" applyFont="1" applyNumberFormat="1">
      <alignment horizontal="right" vertical="bottom"/>
    </xf>
    <xf borderId="0" fillId="0" fontId="6" numFmtId="0" xfId="0" applyAlignment="1" applyFont="1">
      <alignment readingOrder="0" vertical="bottom"/>
    </xf>
    <xf borderId="0" fillId="3" fontId="7" numFmtId="165" xfId="0" applyAlignment="1" applyFont="1" applyNumberFormat="1">
      <alignment horizontal="right" vertical="bottom"/>
    </xf>
    <xf borderId="0" fillId="0" fontId="7" numFmtId="0" xfId="0" applyAlignment="1" applyFont="1">
      <alignment readingOrder="0"/>
    </xf>
    <xf borderId="0" fillId="0" fontId="8" numFmtId="0" xfId="0" applyAlignment="1" applyFont="1">
      <alignment horizontal="right" readingOrder="0"/>
    </xf>
    <xf borderId="0" fillId="0" fontId="6" numFmtId="168" xfId="0" applyAlignment="1" applyFont="1" applyNumberFormat="1">
      <alignment horizontal="right" vertical="bottom"/>
    </xf>
    <xf borderId="0" fillId="0" fontId="7" numFmtId="165" xfId="0" applyFont="1" applyNumberFormat="1"/>
    <xf borderId="0" fillId="0" fontId="6" numFmtId="1" xfId="0" applyFont="1" applyNumberFormat="1"/>
    <xf borderId="0" fillId="0" fontId="7" numFmtId="9" xfId="0" applyAlignment="1" applyFont="1" applyNumberFormat="1">
      <alignment horizontal="right" readingOrder="0" vertical="bottom"/>
    </xf>
    <xf borderId="0" fillId="0" fontId="6" numFmtId="0" xfId="0" applyAlignment="1" applyFont="1">
      <alignment readingOrder="0" shrinkToFit="0" vertical="bottom" wrapText="1"/>
    </xf>
    <xf borderId="0" fillId="3" fontId="8" numFmtId="165" xfId="0" applyAlignment="1" applyFont="1" applyNumberFormat="1">
      <alignment horizontal="right" vertical="bottom"/>
    </xf>
    <xf borderId="0" fillId="0" fontId="6" numFmtId="165" xfId="0" applyFont="1" applyNumberFormat="1"/>
    <xf borderId="0" fillId="0" fontId="7" numFmtId="1" xfId="0" applyFont="1" applyNumberFormat="1"/>
    <xf borderId="0" fillId="3" fontId="6" numFmtId="0" xfId="0" applyAlignment="1" applyFont="1">
      <alignment readingOrder="0"/>
    </xf>
    <xf borderId="0" fillId="3" fontId="8" numFmtId="165" xfId="0" applyFont="1" applyNumberFormat="1"/>
    <xf borderId="0" fillId="0" fontId="7" numFmtId="0" xfId="0" applyAlignment="1" applyFont="1">
      <alignment readingOrder="0" shrinkToFit="0" wrapText="1"/>
    </xf>
    <xf borderId="0" fillId="0" fontId="7" numFmtId="0" xfId="0" applyFont="1"/>
    <xf borderId="0" fillId="0" fontId="7" numFmtId="169" xfId="0" applyAlignment="1" applyFont="1" applyNumberFormat="1">
      <alignment readingOrder="0"/>
    </xf>
    <xf borderId="0" fillId="0" fontId="6" numFmtId="170" xfId="0" applyFont="1" applyNumberFormat="1"/>
    <xf borderId="0" fillId="4" fontId="6" numFmtId="0" xfId="0" applyAlignment="1" applyFont="1">
      <alignment readingOrder="0"/>
    </xf>
    <xf borderId="0" fillId="8" fontId="9" numFmtId="165" xfId="0" applyAlignment="1" applyFill="1" applyFont="1" applyNumberFormat="1">
      <alignment horizontal="right" readingOrder="0" shrinkToFit="0" vertical="top" wrapText="0"/>
    </xf>
    <xf borderId="0" fillId="4" fontId="6" numFmtId="165" xfId="0" applyFont="1" applyNumberFormat="1"/>
    <xf borderId="0" fillId="4" fontId="6" numFmtId="0" xfId="0" applyFont="1"/>
    <xf borderId="0" fillId="0" fontId="6" numFmtId="168" xfId="0" applyFont="1" applyNumberFormat="1"/>
    <xf borderId="0" fillId="0" fontId="6" numFmtId="10" xfId="0" applyFont="1" applyNumberFormat="1"/>
    <xf borderId="0" fillId="0" fontId="7" numFmtId="10" xfId="0" applyFont="1" applyNumberFormat="1"/>
    <xf borderId="0" fillId="0" fontId="6" numFmtId="0" xfId="0" applyAlignment="1" applyFont="1">
      <alignment readingOrder="0" shrinkToFit="0" wrapText="1"/>
    </xf>
    <xf borderId="0" fillId="0" fontId="7" numFmtId="0" xfId="0" applyAlignment="1" applyFont="1">
      <alignment horizontal="right" readingOrder="0"/>
    </xf>
    <xf borderId="0" fillId="0" fontId="7" numFmtId="9" xfId="0" applyFont="1" applyNumberFormat="1"/>
    <xf borderId="0" fillId="0" fontId="7" numFmtId="0" xfId="0" applyAlignment="1" applyFont="1">
      <alignment readingOrder="0"/>
    </xf>
    <xf borderId="0" fillId="4" fontId="7" numFmtId="0" xfId="0" applyAlignment="1" applyFont="1">
      <alignment readingOrder="0"/>
    </xf>
    <xf borderId="0" fillId="2" fontId="7" numFmtId="0" xfId="0" applyAlignment="1" applyFont="1">
      <alignment readingOrder="0"/>
    </xf>
    <xf borderId="0" fillId="2" fontId="6" numFmtId="0" xfId="0" applyFont="1"/>
    <xf borderId="0" fillId="0" fontId="6" numFmtId="9" xfId="0" applyAlignment="1" applyFont="1" applyNumberFormat="1">
      <alignment readingOrder="0"/>
    </xf>
    <xf borderId="0" fillId="0" fontId="6" numFmtId="165" xfId="0" applyAlignment="1" applyFont="1" applyNumberFormat="1">
      <alignment readingOrder="0"/>
    </xf>
    <xf borderId="0" fillId="0" fontId="6" numFmtId="9" xfId="0" applyFont="1" applyNumberFormat="1"/>
    <xf borderId="0" fillId="9" fontId="10" numFmtId="0" xfId="0" applyAlignment="1" applyFill="1" applyFont="1">
      <alignment horizontal="center" readingOrder="0"/>
    </xf>
    <xf borderId="0" fillId="5" fontId="10" numFmtId="0" xfId="0" applyAlignment="1" applyFont="1">
      <alignment horizontal="center" readingOrder="0"/>
    </xf>
    <xf borderId="0" fillId="0" fontId="7" numFmtId="170" xfId="0" applyAlignment="1" applyFont="1" applyNumberFormat="1">
      <alignment readingOrder="0" shrinkToFit="0" wrapText="1"/>
    </xf>
    <xf borderId="0" fillId="8" fontId="9" numFmtId="168" xfId="0" applyAlignment="1" applyFont="1" applyNumberFormat="1">
      <alignment horizontal="right" readingOrder="0" shrinkToFit="0" vertical="top" wrapText="0"/>
    </xf>
    <xf borderId="0" fillId="10" fontId="6" numFmtId="165" xfId="0" applyFill="1" applyFont="1" applyNumberFormat="1"/>
    <xf borderId="0" fillId="4" fontId="6" numFmtId="164" xfId="0" applyFont="1" applyNumberFormat="1"/>
    <xf borderId="0" fillId="4" fontId="6" numFmtId="168" xfId="0" applyFont="1" applyNumberFormat="1"/>
    <xf borderId="0" fillId="4" fontId="7" numFmtId="10" xfId="0" applyFont="1" applyNumberFormat="1"/>
    <xf borderId="0" fillId="4" fontId="7" numFmtId="168" xfId="0" applyFont="1" applyNumberFormat="1"/>
    <xf borderId="0" fillId="4" fontId="7" numFmtId="171" xfId="0" applyFont="1" applyNumberFormat="1"/>
    <xf borderId="0" fillId="4" fontId="7" numFmtId="165" xfId="0" applyFont="1" applyNumberFormat="1"/>
    <xf borderId="0" fillId="4" fontId="7" numFmtId="172" xfId="0" applyFont="1" applyNumberFormat="1"/>
    <xf borderId="0" fillId="0" fontId="11" numFmtId="0" xfId="0" applyAlignment="1" applyFont="1">
      <alignment shrinkToFit="0" wrapText="1"/>
    </xf>
    <xf borderId="0" fillId="0" fontId="11" numFmtId="0" xfId="0" applyFont="1"/>
    <xf borderId="0" fillId="0" fontId="12" numFmtId="0" xfId="0" applyFont="1"/>
    <xf borderId="0" fillId="5" fontId="13" numFmtId="0" xfId="0" applyAlignment="1" applyFont="1">
      <alignment readingOrder="0"/>
    </xf>
    <xf borderId="0" fillId="5" fontId="11" numFmtId="0" xfId="0" applyAlignment="1" applyFont="1">
      <alignment horizontal="center" readingOrder="0" shrinkToFit="0" vertical="center" wrapText="1"/>
    </xf>
    <xf borderId="0" fillId="0" fontId="11" numFmtId="0" xfId="0" applyAlignment="1" applyFont="1">
      <alignment readingOrder="0"/>
    </xf>
    <xf borderId="0" fillId="0" fontId="14" numFmtId="173" xfId="0" applyAlignment="1" applyFont="1" applyNumberFormat="1">
      <alignment readingOrder="0"/>
    </xf>
    <xf borderId="0" fillId="0" fontId="11" numFmtId="173" xfId="0" applyFont="1" applyNumberFormat="1"/>
    <xf borderId="0" fillId="0" fontId="14" numFmtId="173" xfId="0" applyFont="1" applyNumberFormat="1"/>
    <xf borderId="0" fillId="0" fontId="12" numFmtId="173" xfId="0" applyFont="1" applyNumberFormat="1"/>
    <xf borderId="0" fillId="0" fontId="12" numFmtId="174" xfId="0" applyFont="1" applyNumberFormat="1"/>
    <xf borderId="0" fillId="0" fontId="14" numFmtId="0" xfId="0" applyFont="1"/>
    <xf borderId="0" fillId="0" fontId="14" numFmtId="0" xfId="0" applyAlignment="1" applyFont="1">
      <alignment readingOrder="0"/>
    </xf>
    <xf borderId="0" fillId="0" fontId="12" numFmtId="9" xfId="0" applyFont="1" applyNumberFormat="1"/>
    <xf borderId="0" fillId="5" fontId="11" numFmtId="0" xfId="0" applyAlignment="1" applyFont="1">
      <alignment readingOrder="0" shrinkToFit="0" vertical="center" wrapText="1"/>
    </xf>
    <xf borderId="0" fillId="11" fontId="15" numFmtId="0" xfId="0" applyAlignment="1" applyFill="1" applyFont="1">
      <alignment horizontal="center" shrinkToFit="0" wrapText="1"/>
    </xf>
    <xf borderId="0" fillId="12" fontId="15" numFmtId="0" xfId="0" applyAlignment="1" applyFill="1" applyFont="1">
      <alignment horizontal="center"/>
    </xf>
    <xf borderId="0" fillId="13" fontId="15" numFmtId="0" xfId="0" applyAlignment="1" applyFill="1" applyFont="1">
      <alignment horizontal="center"/>
    </xf>
    <xf borderId="0" fillId="14" fontId="15" numFmtId="0" xfId="0" applyAlignment="1" applyFill="1" applyFont="1">
      <alignment horizontal="center"/>
    </xf>
    <xf borderId="0" fillId="15" fontId="15" numFmtId="0" xfId="0" applyAlignment="1" applyFill="1" applyFont="1">
      <alignment horizontal="center"/>
    </xf>
    <xf borderId="0" fillId="16" fontId="15" numFmtId="0" xfId="0" applyAlignment="1" applyFill="1" applyFont="1">
      <alignment horizontal="center"/>
    </xf>
    <xf borderId="0" fillId="11" fontId="15" numFmtId="0" xfId="0" applyFont="1"/>
    <xf borderId="0" fillId="0" fontId="16" numFmtId="0" xfId="0" applyFont="1"/>
    <xf borderId="0" fillId="3" fontId="16" numFmtId="0" xfId="0" applyAlignment="1" applyFont="1">
      <alignment horizontal="right" shrinkToFit="0" wrapText="1"/>
    </xf>
    <xf borderId="0" fillId="10" fontId="16" numFmtId="0" xfId="0" applyAlignment="1" applyFont="1">
      <alignment horizontal="right" shrinkToFit="0" wrapText="1"/>
    </xf>
    <xf borderId="0" fillId="6" fontId="16" numFmtId="0" xfId="0" applyAlignment="1" applyFont="1">
      <alignment horizontal="right" shrinkToFit="0" wrapText="1"/>
    </xf>
    <xf borderId="0" fillId="0" fontId="17" numFmtId="0" xfId="0" applyFont="1"/>
    <xf borderId="0" fillId="5" fontId="17" numFmtId="0" xfId="0" applyFont="1"/>
    <xf borderId="0" fillId="5" fontId="18" numFmtId="0" xfId="0" applyAlignment="1" applyFont="1">
      <alignment horizontal="center" shrinkToFit="0" wrapText="1"/>
    </xf>
    <xf borderId="0" fillId="0" fontId="17" numFmtId="49" xfId="0" applyFont="1" applyNumberFormat="1"/>
    <xf borderId="0" fillId="0" fontId="17" numFmtId="175" xfId="0" applyFont="1" applyNumberFormat="1"/>
    <xf borderId="0" fillId="0" fontId="17" numFmtId="9" xfId="0" applyFont="1" applyNumberFormat="1"/>
    <xf borderId="0" fillId="5" fontId="19" numFmtId="0" xfId="0" applyAlignment="1" applyFont="1">
      <alignment shrinkToFit="0" vertical="center" wrapText="1"/>
    </xf>
    <xf borderId="0" fillId="5" fontId="20" numFmtId="0" xfId="0" applyFont="1"/>
    <xf borderId="0" fillId="5" fontId="20" numFmtId="0" xfId="0" applyAlignment="1" applyFont="1">
      <alignment readingOrder="0" shrinkToFit="0" wrapText="1"/>
    </xf>
    <xf borderId="0" fillId="5" fontId="20" numFmtId="0" xfId="0" applyAlignment="1" applyFont="1">
      <alignment shrinkToFit="0" wrapText="1"/>
    </xf>
    <xf borderId="0" fillId="17" fontId="21" numFmtId="0" xfId="0" applyAlignment="1" applyFill="1" applyFont="1">
      <alignment shrinkToFit="0" wrapText="1"/>
    </xf>
    <xf borderId="0" fillId="0" fontId="21" numFmtId="0" xfId="0" applyFont="1"/>
    <xf borderId="0" fillId="0" fontId="21" numFmtId="0" xfId="0" applyAlignment="1" applyFont="1">
      <alignment horizontal="right" shrinkToFit="0" wrapText="1"/>
    </xf>
    <xf borderId="0" fillId="0" fontId="21" numFmtId="0" xfId="0" applyAlignment="1" applyFont="1">
      <alignment horizontal="right"/>
    </xf>
    <xf borderId="0" fillId="0" fontId="18" numFmtId="0" xfId="0" applyFont="1"/>
    <xf borderId="0" fillId="0" fontId="21" numFmtId="175" xfId="0" applyAlignment="1" applyFont="1" applyNumberFormat="1">
      <alignment horizontal="right" shrinkToFit="0" wrapText="1"/>
    </xf>
    <xf borderId="0" fillId="5" fontId="22" numFmtId="0" xfId="0" applyAlignment="1" applyFont="1">
      <alignment shrinkToFit="0" wrapText="1"/>
    </xf>
    <xf borderId="0" fillId="5" fontId="22" numFmtId="0" xfId="0" applyFont="1"/>
    <xf borderId="0" fillId="2" fontId="21" numFmtId="0" xfId="0" applyFont="1"/>
    <xf borderId="0" fillId="2" fontId="21" numFmtId="49" xfId="0" applyAlignment="1" applyFont="1" applyNumberFormat="1">
      <alignment horizontal="right"/>
    </xf>
    <xf borderId="0" fillId="2" fontId="18" numFmtId="0" xfId="0" applyFont="1"/>
    <xf borderId="0" fillId="0" fontId="21" numFmtId="49" xfId="0" applyAlignment="1" applyFont="1" applyNumberFormat="1">
      <alignment horizontal="right" shrinkToFit="0" wrapText="1"/>
    </xf>
    <xf borderId="0" fillId="0" fontId="19" numFmtId="0" xfId="0" applyAlignment="1" applyFont="1">
      <alignment shrinkToFit="0" wrapText="1"/>
    </xf>
    <xf borderId="0" fillId="0" fontId="20" numFmtId="0" xfId="0" applyFont="1"/>
    <xf borderId="0" fillId="0" fontId="17" numFmtId="0" xfId="0" applyAlignment="1" applyFont="1">
      <alignment shrinkToFit="0" wrapText="1"/>
    </xf>
    <xf borderId="0" fillId="0" fontId="21" numFmtId="0" xfId="0" applyAlignment="1" applyFont="1">
      <alignment shrinkToFit="0" wrapText="1"/>
    </xf>
    <xf borderId="0" fillId="0" fontId="17" numFmtId="0" xfId="0" applyAlignment="1" applyFont="1">
      <alignment vertical="bottom"/>
    </xf>
    <xf borderId="0" fillId="5" fontId="19" numFmtId="0" xfId="0" applyAlignment="1" applyFont="1">
      <alignment shrinkToFit="0" wrapText="1"/>
    </xf>
    <xf borderId="0" fillId="5" fontId="21" numFmtId="0" xfId="0" applyAlignment="1" applyFont="1">
      <alignment shrinkToFit="0" wrapText="1"/>
    </xf>
    <xf borderId="0" fillId="4" fontId="19" numFmtId="0" xfId="0" applyAlignment="1" applyFont="1">
      <alignment shrinkToFit="0" vertical="top" wrapText="1"/>
    </xf>
    <xf borderId="0" fillId="4" fontId="20" numFmtId="0" xfId="0" applyAlignment="1" applyFont="1">
      <alignment shrinkToFit="0" wrapText="1"/>
    </xf>
    <xf borderId="0" fillId="4" fontId="19" numFmtId="0" xfId="0" applyFont="1"/>
    <xf borderId="0" fillId="4" fontId="20" numFmtId="0" xfId="0" applyFont="1"/>
    <xf borderId="0" fillId="0" fontId="20" numFmtId="0" xfId="0" applyAlignment="1" applyFont="1">
      <alignment shrinkToFit="0" wrapText="1"/>
    </xf>
    <xf borderId="0" fillId="4" fontId="19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2019 vs 2020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'Historical data'!$B$1</c:f>
            </c:strRef>
          </c:tx>
          <c:spPr>
            <a:solidFill>
              <a:srgbClr val="000000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CC0000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'Historical data'!$A$2:$A$3</c:f>
            </c:strRef>
          </c:cat>
          <c:val>
            <c:numRef>
              <c:f>'Historical data'!$B$2:$B$3</c:f>
              <c:numCache/>
            </c:numRef>
          </c:val>
        </c:ser>
        <c:axId val="436077130"/>
        <c:axId val="1164652757"/>
      </c:barChart>
      <c:catAx>
        <c:axId val="4360771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64652757"/>
      </c:catAx>
      <c:valAx>
        <c:axId val="11646527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Revenue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3607713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Revenue from new customers and Revenue from returning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'Historical data'!$B$5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'Historical data'!$A$6:$A$9</c:f>
            </c:strRef>
          </c:cat>
          <c:val>
            <c:numRef>
              <c:f>'Historical data'!$B$6:$B$9</c:f>
              <c:numCache/>
            </c:numRef>
          </c:val>
        </c:ser>
        <c:ser>
          <c:idx val="1"/>
          <c:order val="1"/>
          <c:tx>
            <c:strRef>
              <c:f>'Historical data'!$C$5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'Historical data'!$A$6:$A$9</c:f>
            </c:strRef>
          </c:cat>
          <c:val>
            <c:numRef>
              <c:f>'Historical data'!$C$6:$C$9</c:f>
              <c:numCache/>
            </c:numRef>
          </c:val>
        </c:ser>
        <c:overlap val="100"/>
        <c:axId val="377058074"/>
        <c:axId val="180549330"/>
      </c:barChart>
      <c:catAx>
        <c:axId val="3770580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0549330"/>
      </c:catAx>
      <c:valAx>
        <c:axId val="1805493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7705807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axId val="1820020218"/>
        <c:axId val="1683521806"/>
      </c:lineChart>
      <c:catAx>
        <c:axId val="18200202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83521806"/>
      </c:catAx>
      <c:valAx>
        <c:axId val="168352180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8200202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171450</xdr:colOff>
      <xdr:row>0</xdr:row>
      <xdr:rowOff>0</xdr:rowOff>
    </xdr:from>
    <xdr:ext cx="5419725" cy="30575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171450</xdr:colOff>
      <xdr:row>11</xdr:row>
      <xdr:rowOff>76200</xdr:rowOff>
    </xdr:from>
    <xdr:ext cx="5419725" cy="30575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44</xdr:col>
      <xdr:colOff>257175</xdr:colOff>
      <xdr:row>9</xdr:row>
      <xdr:rowOff>104775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topLeftCell="E1" activePane="topRight" state="frozen"/>
      <selection activeCell="F2" sqref="F2" pane="topRight"/>
    </sheetView>
  </sheetViews>
  <sheetFormatPr customHeight="1" defaultColWidth="14.43" defaultRowHeight="15.75"/>
  <cols>
    <col customWidth="1" min="1" max="1" width="17.71"/>
    <col customWidth="1" min="2" max="2" width="11.29"/>
    <col customWidth="1" min="3" max="3" width="10.14"/>
    <col customWidth="1" min="4" max="4" width="11.14"/>
    <col customWidth="1" min="5" max="5" width="14.43"/>
    <col customWidth="1" min="6" max="6" width="9.71"/>
    <col customWidth="1" min="7" max="7" width="16.14"/>
    <col customWidth="1" min="8" max="8" width="15.86"/>
    <col customWidth="1" min="9" max="9" width="10.43"/>
    <col customWidth="1" min="10" max="10" width="9.29"/>
    <col customWidth="1" min="11" max="11" width="11.57"/>
    <col customWidth="1" min="12" max="12" width="15.71"/>
    <col customWidth="1" min="13" max="13" width="7.0"/>
    <col customWidth="1" min="14" max="14" width="8.0"/>
    <col customWidth="1" min="15" max="15" width="9.86"/>
    <col customWidth="1" min="16" max="16" width="9.0"/>
    <col customWidth="1" min="17" max="17" width="10.29"/>
    <col customWidth="1" min="18" max="18" width="11.71"/>
    <col customWidth="1" min="19" max="19" width="34.86"/>
    <col customWidth="1" min="20" max="20" width="9.0"/>
    <col customWidth="1" min="21" max="21" width="8.86"/>
    <col customWidth="1" min="22" max="22" width="12.43"/>
    <col customWidth="1" min="23" max="23" width="16.0"/>
    <col customWidth="1" min="24" max="24" width="11.29"/>
    <col customWidth="1" min="25" max="25" width="12.86"/>
    <col customWidth="1" min="26" max="26" width="9.71"/>
    <col customWidth="1" min="27" max="27" width="12.57"/>
    <col customWidth="1" min="28" max="28" width="9.71"/>
    <col customWidth="1" min="29" max="29" width="8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">
        <v>0</v>
      </c>
      <c r="W1" s="4" t="s">
        <v>1</v>
      </c>
      <c r="AD1" s="1"/>
      <c r="AE1" s="1"/>
      <c r="AF1" s="1"/>
      <c r="AG1" s="1"/>
      <c r="AH1" s="1"/>
    </row>
    <row r="2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7" t="s">
        <v>27</v>
      </c>
      <c r="AA2" s="7" t="s">
        <v>28</v>
      </c>
      <c r="AB2" s="7" t="s">
        <v>29</v>
      </c>
      <c r="AC2" s="7" t="s">
        <v>30</v>
      </c>
      <c r="AD2" s="8"/>
      <c r="AE2" s="8"/>
      <c r="AF2" s="8"/>
      <c r="AG2" s="8"/>
      <c r="AH2" s="8"/>
    </row>
    <row r="3" ht="24.0" customHeight="1">
      <c r="A3" s="9" t="s">
        <v>31</v>
      </c>
      <c r="B3" s="10">
        <v>1373.0</v>
      </c>
      <c r="C3" s="10">
        <v>12977.0</v>
      </c>
      <c r="D3" s="11">
        <f t="shared" ref="D3:D13" si="1">B3/$B$14</f>
        <v>0.007538281623</v>
      </c>
      <c r="E3" s="12">
        <v>561210.88</v>
      </c>
      <c r="F3" s="11">
        <f t="shared" ref="F3:F13" si="2">E3/$E$14</f>
        <v>0.06599106911</v>
      </c>
      <c r="G3" s="13">
        <v>0.12112711026494244</v>
      </c>
      <c r="H3" s="12">
        <v>1268068.7</v>
      </c>
      <c r="I3" s="14">
        <f t="shared" ref="I3:I14" si="3">H3/B3</f>
        <v>923.5751639</v>
      </c>
      <c r="J3" s="15">
        <v>87.0</v>
      </c>
      <c r="K3" s="16">
        <f t="shared" ref="K3:K14" si="4">C3/B3</f>
        <v>9.451565914</v>
      </c>
      <c r="L3" s="17">
        <v>36.0</v>
      </c>
      <c r="M3" s="14">
        <f t="shared" ref="M3:M14" si="5">H3/C3</f>
        <v>97.71662942</v>
      </c>
      <c r="N3" s="14">
        <f>(E3/B3)-O3</f>
        <v>390.7479097</v>
      </c>
      <c r="O3" s="18">
        <v>18.0</v>
      </c>
      <c r="P3" s="19">
        <f t="shared" ref="P3:P14" si="6">N3/O3</f>
        <v>21.7082172</v>
      </c>
      <c r="Q3" s="13">
        <f t="shared" ref="Q3:Q14" si="7">N3/I3</f>
        <v>0.4230818725</v>
      </c>
      <c r="R3" s="20">
        <f t="shared" ref="R3:R13" si="8">N3/$N$14</f>
        <v>13.61869254</v>
      </c>
      <c r="S3" s="21" t="s">
        <v>32</v>
      </c>
      <c r="T3" s="22" t="s">
        <v>33</v>
      </c>
      <c r="U3" s="22"/>
      <c r="V3" s="22" t="s">
        <v>33</v>
      </c>
      <c r="W3" s="23"/>
      <c r="X3" s="22" t="s">
        <v>33</v>
      </c>
      <c r="Y3" s="22" t="s">
        <v>33</v>
      </c>
      <c r="Z3" s="23"/>
      <c r="AA3" s="22" t="s">
        <v>33</v>
      </c>
      <c r="AB3" s="23"/>
      <c r="AC3" s="22" t="s">
        <v>33</v>
      </c>
      <c r="AD3" s="23"/>
      <c r="AE3" s="23"/>
      <c r="AF3" s="23"/>
      <c r="AG3" s="23"/>
      <c r="AH3" s="23"/>
    </row>
    <row r="4" ht="24.0" customHeight="1">
      <c r="A4" s="9" t="s">
        <v>34</v>
      </c>
      <c r="B4" s="10">
        <v>9004.0</v>
      </c>
      <c r="C4" s="10">
        <v>39556.0</v>
      </c>
      <c r="D4" s="11">
        <f t="shared" si="1"/>
        <v>0.04943531517</v>
      </c>
      <c r="E4" s="12">
        <v>1361929.69</v>
      </c>
      <c r="F4" s="11">
        <f t="shared" si="2"/>
        <v>0.1601451424</v>
      </c>
      <c r="G4" s="13">
        <v>0.14982828195667586</v>
      </c>
      <c r="H4" s="12">
        <v>3268379.89</v>
      </c>
      <c r="I4" s="14">
        <f t="shared" si="3"/>
        <v>362.9919913</v>
      </c>
      <c r="J4" s="15">
        <v>85.0</v>
      </c>
      <c r="K4" s="16">
        <f t="shared" si="4"/>
        <v>4.393158596</v>
      </c>
      <c r="L4" s="17">
        <v>41.0</v>
      </c>
      <c r="M4" s="14">
        <f t="shared" si="5"/>
        <v>82.6266531</v>
      </c>
      <c r="N4" s="14">
        <f t="shared" ref="N4:N13" si="9">(E4/B4)</f>
        <v>151.2582952</v>
      </c>
      <c r="O4" s="18">
        <v>18.0</v>
      </c>
      <c r="P4" s="19">
        <f t="shared" si="6"/>
        <v>8.403238622</v>
      </c>
      <c r="Q4" s="13">
        <f t="shared" si="7"/>
        <v>0.4166987119</v>
      </c>
      <c r="R4" s="20">
        <f t="shared" si="8"/>
        <v>5.271788193</v>
      </c>
      <c r="S4" s="21" t="s">
        <v>35</v>
      </c>
      <c r="T4" s="22" t="s">
        <v>33</v>
      </c>
      <c r="U4" s="22"/>
      <c r="V4" s="22" t="s">
        <v>33</v>
      </c>
      <c r="W4" s="23"/>
      <c r="X4" s="22" t="s">
        <v>33</v>
      </c>
      <c r="Y4" s="22" t="s">
        <v>33</v>
      </c>
      <c r="Z4" s="23"/>
      <c r="AA4" s="22" t="s">
        <v>33</v>
      </c>
      <c r="AB4" s="23"/>
      <c r="AC4" s="22" t="s">
        <v>33</v>
      </c>
      <c r="AD4" s="23"/>
      <c r="AE4" s="23"/>
      <c r="AF4" s="23"/>
      <c r="AG4" s="23"/>
      <c r="AH4" s="23"/>
    </row>
    <row r="5" ht="22.5" customHeight="1">
      <c r="A5" s="9" t="s">
        <v>36</v>
      </c>
      <c r="B5" s="10">
        <v>3543.0</v>
      </c>
      <c r="C5" s="10">
        <v>5853.0</v>
      </c>
      <c r="D5" s="11">
        <f t="shared" si="1"/>
        <v>0.01945239023</v>
      </c>
      <c r="E5" s="12">
        <v>225794.6</v>
      </c>
      <c r="F5" s="11">
        <f t="shared" si="2"/>
        <v>0.02655049569</v>
      </c>
      <c r="G5" s="13">
        <v>0.4367425556803793</v>
      </c>
      <c r="H5" s="12">
        <v>543830.72</v>
      </c>
      <c r="I5" s="14">
        <f t="shared" si="3"/>
        <v>153.4944172</v>
      </c>
      <c r="J5" s="24">
        <v>76.0</v>
      </c>
      <c r="K5" s="25">
        <f t="shared" si="4"/>
        <v>1.651989839</v>
      </c>
      <c r="L5" s="17" t="s">
        <v>37</v>
      </c>
      <c r="M5" s="14">
        <f t="shared" si="5"/>
        <v>92.91486759</v>
      </c>
      <c r="N5" s="14">
        <f t="shared" si="9"/>
        <v>63.72977703</v>
      </c>
      <c r="O5" s="18">
        <v>18.0</v>
      </c>
      <c r="P5" s="19">
        <f t="shared" si="6"/>
        <v>3.540543168</v>
      </c>
      <c r="Q5" s="13">
        <f t="shared" si="7"/>
        <v>0.4151928012</v>
      </c>
      <c r="R5" s="20">
        <f t="shared" si="8"/>
        <v>2.221166685</v>
      </c>
      <c r="S5" s="21" t="s">
        <v>38</v>
      </c>
      <c r="T5" s="22" t="s">
        <v>33</v>
      </c>
      <c r="U5" s="22"/>
      <c r="V5" s="22" t="s">
        <v>33</v>
      </c>
      <c r="W5" s="23"/>
      <c r="X5" s="22" t="s">
        <v>33</v>
      </c>
      <c r="Y5" s="22" t="s">
        <v>33</v>
      </c>
      <c r="Z5" s="22" t="s">
        <v>33</v>
      </c>
      <c r="AA5" s="22" t="s">
        <v>33</v>
      </c>
      <c r="AB5" s="22" t="s">
        <v>33</v>
      </c>
      <c r="AC5" s="23"/>
      <c r="AD5" s="23"/>
      <c r="AE5" s="23"/>
      <c r="AF5" s="23"/>
      <c r="AG5" s="23"/>
      <c r="AH5" s="23"/>
    </row>
    <row r="6" ht="23.25" customHeight="1">
      <c r="A6" s="9" t="s">
        <v>39</v>
      </c>
      <c r="B6" s="10">
        <v>11164.0</v>
      </c>
      <c r="C6" s="10">
        <v>13377.0</v>
      </c>
      <c r="D6" s="11">
        <f t="shared" si="1"/>
        <v>0.06129452006</v>
      </c>
      <c r="E6" s="12">
        <v>691335.08</v>
      </c>
      <c r="F6" s="11">
        <f t="shared" si="2"/>
        <v>0.08129197538</v>
      </c>
      <c r="G6" s="13">
        <v>0.013874995446364799</v>
      </c>
      <c r="H6" s="12">
        <v>1685069.46</v>
      </c>
      <c r="I6" s="14">
        <f t="shared" si="3"/>
        <v>150.9377875</v>
      </c>
      <c r="J6" s="24">
        <v>74.0</v>
      </c>
      <c r="K6" s="25">
        <f t="shared" si="4"/>
        <v>1.198226442</v>
      </c>
      <c r="L6" s="17">
        <v>76.0</v>
      </c>
      <c r="M6" s="14">
        <f t="shared" si="5"/>
        <v>125.9676654</v>
      </c>
      <c r="N6" s="14">
        <f t="shared" si="9"/>
        <v>61.92539233</v>
      </c>
      <c r="O6" s="18">
        <v>18.0</v>
      </c>
      <c r="P6" s="19">
        <f t="shared" si="6"/>
        <v>3.440299574</v>
      </c>
      <c r="Q6" s="13">
        <f t="shared" si="7"/>
        <v>0.4102709689</v>
      </c>
      <c r="R6" s="20">
        <f t="shared" si="8"/>
        <v>2.15827867</v>
      </c>
      <c r="S6" s="21" t="s">
        <v>40</v>
      </c>
      <c r="T6" s="22" t="s">
        <v>33</v>
      </c>
      <c r="U6" s="22" t="s">
        <v>33</v>
      </c>
      <c r="V6" s="23"/>
      <c r="W6" s="23"/>
      <c r="X6" s="23"/>
      <c r="Y6" s="22" t="s">
        <v>33</v>
      </c>
      <c r="Z6" s="23"/>
      <c r="AA6" s="22" t="s">
        <v>33</v>
      </c>
      <c r="AB6" s="23"/>
      <c r="AC6" s="23"/>
      <c r="AD6" s="23"/>
      <c r="AE6" s="23"/>
      <c r="AF6" s="23"/>
      <c r="AG6" s="23"/>
      <c r="AH6" s="23"/>
    </row>
    <row r="7" ht="21.75" customHeight="1">
      <c r="A7" s="9" t="s">
        <v>41</v>
      </c>
      <c r="B7" s="10">
        <v>4748.0</v>
      </c>
      <c r="C7" s="10">
        <v>27078.0</v>
      </c>
      <c r="D7" s="11">
        <f t="shared" si="1"/>
        <v>0.02606828925</v>
      </c>
      <c r="E7" s="12">
        <v>712362.31</v>
      </c>
      <c r="F7" s="11">
        <f t="shared" si="2"/>
        <v>0.08376450298</v>
      </c>
      <c r="G7" s="13">
        <v>4.360450675575478E-5</v>
      </c>
      <c r="H7" s="12">
        <v>1698940.85</v>
      </c>
      <c r="I7" s="14">
        <f t="shared" si="3"/>
        <v>357.82242</v>
      </c>
      <c r="J7" s="24">
        <v>78.0</v>
      </c>
      <c r="K7" s="16">
        <f t="shared" si="4"/>
        <v>5.703032856</v>
      </c>
      <c r="L7" s="17">
        <v>49.0</v>
      </c>
      <c r="M7" s="14">
        <f t="shared" si="5"/>
        <v>62.74247913</v>
      </c>
      <c r="N7" s="14">
        <f t="shared" si="9"/>
        <v>150.0341849</v>
      </c>
      <c r="O7" s="18">
        <v>18.0</v>
      </c>
      <c r="P7" s="19">
        <f t="shared" si="6"/>
        <v>8.335232496</v>
      </c>
      <c r="Q7" s="13">
        <f t="shared" si="7"/>
        <v>0.4192978879</v>
      </c>
      <c r="R7" s="20">
        <f t="shared" si="8"/>
        <v>5.229124416</v>
      </c>
      <c r="S7" s="21" t="s">
        <v>42</v>
      </c>
      <c r="T7" s="22" t="s">
        <v>33</v>
      </c>
      <c r="U7" s="22"/>
      <c r="V7" s="22" t="s">
        <v>33</v>
      </c>
      <c r="W7" s="23"/>
      <c r="X7" s="22" t="s">
        <v>33</v>
      </c>
      <c r="Y7" s="22" t="s">
        <v>33</v>
      </c>
      <c r="Z7" s="22" t="s">
        <v>33</v>
      </c>
      <c r="AA7" s="22" t="s">
        <v>33</v>
      </c>
      <c r="AB7" s="23"/>
      <c r="AC7" s="23"/>
      <c r="AD7" s="23"/>
      <c r="AE7" s="23"/>
      <c r="AF7" s="23"/>
      <c r="AG7" s="23"/>
      <c r="AH7" s="23"/>
    </row>
    <row r="8" ht="24.0" customHeight="1">
      <c r="A8" s="9" t="s">
        <v>43</v>
      </c>
      <c r="B8" s="10">
        <v>25973.0</v>
      </c>
      <c r="C8" s="10">
        <v>37890.0</v>
      </c>
      <c r="D8" s="11">
        <f t="shared" si="1"/>
        <v>0.1426014484</v>
      </c>
      <c r="E8" s="12">
        <v>717326.65</v>
      </c>
      <c r="F8" s="11">
        <f t="shared" si="2"/>
        <v>0.08434824452</v>
      </c>
      <c r="G8" s="13">
        <v>0.13348620515313275</v>
      </c>
      <c r="H8" s="12">
        <v>1697843.62</v>
      </c>
      <c r="I8" s="14">
        <f t="shared" si="3"/>
        <v>65.36956147</v>
      </c>
      <c r="J8" s="15">
        <v>79.0</v>
      </c>
      <c r="K8" s="25">
        <f t="shared" si="4"/>
        <v>1.458822623</v>
      </c>
      <c r="L8" s="17">
        <v>52.0</v>
      </c>
      <c r="M8" s="14">
        <f t="shared" si="5"/>
        <v>44.80980786</v>
      </c>
      <c r="N8" s="14">
        <f t="shared" si="9"/>
        <v>27.61816694</v>
      </c>
      <c r="O8" s="18">
        <v>18.0</v>
      </c>
      <c r="P8" s="19">
        <f t="shared" si="6"/>
        <v>1.534342608</v>
      </c>
      <c r="Q8" s="13">
        <f t="shared" si="7"/>
        <v>0.4224927676</v>
      </c>
      <c r="R8" s="20">
        <f t="shared" si="8"/>
        <v>0.9625728375</v>
      </c>
      <c r="S8" s="21" t="s">
        <v>44</v>
      </c>
      <c r="T8" s="22" t="s">
        <v>33</v>
      </c>
      <c r="U8" s="22" t="s">
        <v>33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>
      <c r="A9" s="9" t="s">
        <v>45</v>
      </c>
      <c r="B9" s="10">
        <v>55565.0</v>
      </c>
      <c r="C9" s="10">
        <v>83245.0</v>
      </c>
      <c r="D9" s="11">
        <f t="shared" si="1"/>
        <v>0.3050725553</v>
      </c>
      <c r="E9" s="12">
        <v>2105976.08</v>
      </c>
      <c r="F9" s="11">
        <f t="shared" si="2"/>
        <v>0.2476352793</v>
      </c>
      <c r="G9" s="13">
        <v>0.0</v>
      </c>
      <c r="H9" s="12">
        <v>5084903.64</v>
      </c>
      <c r="I9" s="14">
        <f t="shared" si="3"/>
        <v>91.51270836</v>
      </c>
      <c r="J9" s="24">
        <v>67.0</v>
      </c>
      <c r="K9" s="25">
        <f t="shared" si="4"/>
        <v>1.498155314</v>
      </c>
      <c r="L9" s="17">
        <v>71.0</v>
      </c>
      <c r="M9" s="14">
        <f t="shared" si="5"/>
        <v>61.08359229</v>
      </c>
      <c r="N9" s="14">
        <f t="shared" si="9"/>
        <v>37.90112625</v>
      </c>
      <c r="O9" s="18">
        <v>18.0</v>
      </c>
      <c r="P9" s="19">
        <f t="shared" si="6"/>
        <v>2.105618125</v>
      </c>
      <c r="Q9" s="13">
        <f t="shared" si="7"/>
        <v>0.4141624363</v>
      </c>
      <c r="R9" s="20">
        <f t="shared" si="8"/>
        <v>1.320963651</v>
      </c>
      <c r="S9" s="21" t="s">
        <v>46</v>
      </c>
      <c r="T9" s="22" t="s">
        <v>33</v>
      </c>
      <c r="U9" s="22" t="s">
        <v>33</v>
      </c>
      <c r="V9" s="22"/>
      <c r="W9" s="22" t="s">
        <v>33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>
      <c r="A10" s="9" t="s">
        <v>47</v>
      </c>
      <c r="B10" s="10">
        <v>13255.0</v>
      </c>
      <c r="C10" s="10">
        <v>13255.0</v>
      </c>
      <c r="D10" s="11">
        <f t="shared" si="1"/>
        <v>0.07277488923</v>
      </c>
      <c r="E10" s="12">
        <v>838025.85</v>
      </c>
      <c r="F10" s="11">
        <f t="shared" si="2"/>
        <v>0.0985408939</v>
      </c>
      <c r="G10" s="13">
        <v>0.0</v>
      </c>
      <c r="H10" s="12">
        <v>2034199.19</v>
      </c>
      <c r="I10" s="14">
        <f t="shared" si="3"/>
        <v>153.4665553</v>
      </c>
      <c r="J10" s="24">
        <v>69.0</v>
      </c>
      <c r="K10" s="25">
        <f t="shared" si="4"/>
        <v>1</v>
      </c>
      <c r="L10" s="17" t="s">
        <v>37</v>
      </c>
      <c r="M10" s="14">
        <f t="shared" si="5"/>
        <v>153.4665553</v>
      </c>
      <c r="N10" s="14">
        <f t="shared" si="9"/>
        <v>63.22337608</v>
      </c>
      <c r="O10" s="18">
        <v>18.0</v>
      </c>
      <c r="P10" s="19">
        <f t="shared" si="6"/>
        <v>3.512409782</v>
      </c>
      <c r="Q10" s="13">
        <f t="shared" si="7"/>
        <v>0.4119684317</v>
      </c>
      <c r="R10" s="20">
        <f t="shared" si="8"/>
        <v>2.20351715</v>
      </c>
      <c r="S10" s="21" t="s">
        <v>48</v>
      </c>
      <c r="T10" s="22" t="s">
        <v>33</v>
      </c>
      <c r="U10" s="22"/>
      <c r="V10" s="23"/>
      <c r="W10" s="23"/>
      <c r="X10" s="23"/>
      <c r="Y10" s="22" t="s">
        <v>33</v>
      </c>
      <c r="Z10" s="23"/>
      <c r="AA10" s="22" t="s">
        <v>33</v>
      </c>
      <c r="AB10" s="22" t="s">
        <v>33</v>
      </c>
      <c r="AC10" s="23"/>
      <c r="AD10" s="23"/>
      <c r="AE10" s="23"/>
      <c r="AF10" s="23"/>
      <c r="AG10" s="23"/>
      <c r="AH10" s="23"/>
    </row>
    <row r="11">
      <c r="A11" s="9" t="s">
        <v>49</v>
      </c>
      <c r="B11" s="10">
        <v>14848.0</v>
      </c>
      <c r="C11" s="10">
        <v>26784.0</v>
      </c>
      <c r="D11" s="11">
        <f t="shared" si="1"/>
        <v>0.08152105283</v>
      </c>
      <c r="E11" s="12">
        <v>842823.96</v>
      </c>
      <c r="F11" s="11">
        <f t="shared" si="2"/>
        <v>0.09910508897</v>
      </c>
      <c r="G11" s="13">
        <v>0.0</v>
      </c>
      <c r="H11" s="12">
        <v>2009326.59</v>
      </c>
      <c r="I11" s="14">
        <f t="shared" si="3"/>
        <v>135.3264137</v>
      </c>
      <c r="J11" s="24">
        <v>71.0</v>
      </c>
      <c r="K11" s="25">
        <f t="shared" si="4"/>
        <v>1.80387931</v>
      </c>
      <c r="L11" s="17">
        <v>109.0</v>
      </c>
      <c r="M11" s="14">
        <f t="shared" si="5"/>
        <v>75.01966062</v>
      </c>
      <c r="N11" s="14">
        <f t="shared" si="9"/>
        <v>56.76346713</v>
      </c>
      <c r="O11" s="18">
        <v>18.0</v>
      </c>
      <c r="P11" s="19">
        <f t="shared" si="6"/>
        <v>3.153525952</v>
      </c>
      <c r="Q11" s="13">
        <f t="shared" si="7"/>
        <v>0.4194559332</v>
      </c>
      <c r="R11" s="20">
        <f t="shared" si="8"/>
        <v>1.978370677</v>
      </c>
      <c r="S11" s="21" t="s">
        <v>48</v>
      </c>
      <c r="T11" s="22" t="s">
        <v>33</v>
      </c>
      <c r="U11" s="22" t="s">
        <v>33</v>
      </c>
      <c r="V11" s="23"/>
      <c r="W11" s="23"/>
      <c r="X11" s="23"/>
      <c r="Y11" s="22" t="s">
        <v>33</v>
      </c>
      <c r="Z11" s="23"/>
      <c r="AA11" s="22" t="s">
        <v>33</v>
      </c>
      <c r="AB11" s="22" t="s">
        <v>33</v>
      </c>
      <c r="AC11" s="23"/>
      <c r="AD11" s="23"/>
      <c r="AE11" s="23"/>
      <c r="AF11" s="23"/>
      <c r="AG11" s="23"/>
      <c r="AH11" s="23"/>
    </row>
    <row r="12">
      <c r="A12" s="9" t="s">
        <v>50</v>
      </c>
      <c r="B12" s="10">
        <v>26768.0</v>
      </c>
      <c r="C12" s="10">
        <v>26768.0</v>
      </c>
      <c r="D12" s="11">
        <f t="shared" si="1"/>
        <v>0.1469662946</v>
      </c>
      <c r="E12" s="12">
        <v>278635.96</v>
      </c>
      <c r="F12" s="11">
        <f t="shared" si="2"/>
        <v>0.03276394943</v>
      </c>
      <c r="G12" s="13">
        <v>0.14489724699174897</v>
      </c>
      <c r="H12" s="12">
        <v>688051.59</v>
      </c>
      <c r="I12" s="14">
        <f t="shared" si="3"/>
        <v>25.70425844</v>
      </c>
      <c r="J12" s="24">
        <v>69.0</v>
      </c>
      <c r="K12" s="25">
        <f t="shared" si="4"/>
        <v>1</v>
      </c>
      <c r="L12" s="17" t="s">
        <v>37</v>
      </c>
      <c r="M12" s="14">
        <f t="shared" si="5"/>
        <v>25.70425844</v>
      </c>
      <c r="N12" s="14">
        <f t="shared" si="9"/>
        <v>10.40929319</v>
      </c>
      <c r="O12" s="18">
        <v>18.0</v>
      </c>
      <c r="P12" s="19">
        <f t="shared" si="6"/>
        <v>0.5782940659</v>
      </c>
      <c r="Q12" s="13">
        <f t="shared" si="7"/>
        <v>0.4049637615</v>
      </c>
      <c r="R12" s="20">
        <f t="shared" si="8"/>
        <v>0.3627939138</v>
      </c>
      <c r="S12" s="21" t="s">
        <v>46</v>
      </c>
      <c r="T12" s="22" t="s">
        <v>33</v>
      </c>
      <c r="U12" s="22" t="s">
        <v>33</v>
      </c>
      <c r="V12" s="22"/>
      <c r="W12" s="22" t="s">
        <v>33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>
      <c r="A13" s="9" t="s">
        <v>51</v>
      </c>
      <c r="B13" s="10">
        <v>15896.0</v>
      </c>
      <c r="C13" s="10">
        <v>16878.0</v>
      </c>
      <c r="D13" s="11">
        <f t="shared" si="1"/>
        <v>0.08727496335</v>
      </c>
      <c r="E13" s="12">
        <v>168924.87</v>
      </c>
      <c r="F13" s="11">
        <f t="shared" si="2"/>
        <v>0.01986335826</v>
      </c>
      <c r="G13" s="13">
        <v>0.0</v>
      </c>
      <c r="H13" s="12">
        <v>421732.1</v>
      </c>
      <c r="I13" s="14">
        <f t="shared" si="3"/>
        <v>26.53070584</v>
      </c>
      <c r="J13" s="24">
        <v>59.0</v>
      </c>
      <c r="K13" s="25">
        <f t="shared" si="4"/>
        <v>1.061776548</v>
      </c>
      <c r="L13" s="17">
        <v>134.0</v>
      </c>
      <c r="M13" s="14">
        <f t="shared" si="5"/>
        <v>24.9870897</v>
      </c>
      <c r="N13" s="14">
        <f t="shared" si="9"/>
        <v>10.62687909</v>
      </c>
      <c r="O13" s="18">
        <v>18.0</v>
      </c>
      <c r="P13" s="19">
        <f t="shared" si="6"/>
        <v>0.5903821716</v>
      </c>
      <c r="Q13" s="13">
        <f t="shared" si="7"/>
        <v>0.4005501834</v>
      </c>
      <c r="R13" s="20">
        <f t="shared" si="8"/>
        <v>0.3703774106</v>
      </c>
      <c r="S13" s="21" t="s">
        <v>46</v>
      </c>
      <c r="T13" s="22" t="s">
        <v>33</v>
      </c>
      <c r="U13" s="22" t="s">
        <v>33</v>
      </c>
      <c r="V13" s="23"/>
      <c r="W13" s="22" t="s">
        <v>33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>
      <c r="A14" s="26" t="s">
        <v>52</v>
      </c>
      <c r="B14" s="27">
        <f t="shared" ref="B14:C14" si="10">SUM(B3:B13)</f>
        <v>182137</v>
      </c>
      <c r="C14" s="27">
        <f t="shared" si="10"/>
        <v>303661</v>
      </c>
      <c r="D14" s="28"/>
      <c r="E14" s="29">
        <f>SUM(E3:E13)</f>
        <v>8504345.93</v>
      </c>
      <c r="F14" s="28"/>
      <c r="G14" s="30"/>
      <c r="H14" s="29">
        <f>SUM(H3:H13)</f>
        <v>20400346.35</v>
      </c>
      <c r="I14" s="29">
        <f t="shared" si="3"/>
        <v>112.0055033</v>
      </c>
      <c r="J14" s="31">
        <v>69.0</v>
      </c>
      <c r="K14" s="32">
        <f t="shared" si="4"/>
        <v>1.667212044</v>
      </c>
      <c r="L14" s="33">
        <v>79.0</v>
      </c>
      <c r="M14" s="34">
        <f t="shared" si="5"/>
        <v>67.18131848</v>
      </c>
      <c r="N14" s="29">
        <f>(E14/B14)-O14</f>
        <v>28.69202814</v>
      </c>
      <c r="O14" s="35">
        <f>O13</f>
        <v>18</v>
      </c>
      <c r="P14" s="36">
        <f t="shared" si="6"/>
        <v>1.594001564</v>
      </c>
      <c r="Q14" s="37">
        <f t="shared" si="7"/>
        <v>0.2561662356</v>
      </c>
      <c r="R14" s="38"/>
      <c r="S14" s="39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>
      <c r="A17" s="1"/>
      <c r="B17" s="1"/>
      <c r="C17" s="40"/>
      <c r="D17" s="4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41"/>
      <c r="Q17" s="1"/>
      <c r="R17" s="1"/>
      <c r="S17" s="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2"/>
      <c r="Q19" s="1"/>
      <c r="R19" s="1"/>
      <c r="S19" s="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2"/>
      <c r="Q20" s="1"/>
      <c r="R20" s="1"/>
      <c r="S20" s="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42"/>
      <c r="Q21" s="1"/>
      <c r="R21" s="1"/>
      <c r="S21" s="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2"/>
      <c r="Q22" s="1"/>
      <c r="R22" s="1"/>
      <c r="S22" s="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2"/>
      <c r="Q23" s="1"/>
      <c r="R23" s="1"/>
      <c r="S23" s="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42"/>
      <c r="Q24" s="1"/>
      <c r="R24" s="1"/>
      <c r="S24" s="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2"/>
      <c r="Q25" s="1"/>
      <c r="R25" s="1"/>
      <c r="S25" s="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2"/>
      <c r="Q26" s="1"/>
      <c r="R26" s="1"/>
      <c r="S26" s="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2"/>
      <c r="Q27" s="1"/>
      <c r="R27" s="1"/>
      <c r="S27" s="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2"/>
      <c r="Q28" s="1"/>
      <c r="R28" s="1"/>
      <c r="S28" s="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mergeCells count="2">
    <mergeCell ref="T1:V1"/>
    <mergeCell ref="W1:AC1"/>
  </mergeCells>
  <conditionalFormatting sqref="L3:M14 N3:N13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H3:H13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G3:G13">
    <cfRule type="colorScale" priority="3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F3:F13">
    <cfRule type="colorScale" priority="4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P3:P13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C3:D13">
    <cfRule type="colorScale" priority="6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71"/>
    <col customWidth="1" min="2" max="2" width="41.29"/>
    <col customWidth="1" min="3" max="3" width="20.71"/>
    <col customWidth="1" min="5" max="5" width="16.0"/>
    <col customWidth="1" min="6" max="6" width="15.86"/>
    <col customWidth="1" min="10" max="10" width="25.57"/>
    <col customWidth="1" min="12" max="12" width="18.0"/>
  </cols>
  <sheetData>
    <row r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>
      <c r="A2" s="46">
        <v>2020.0</v>
      </c>
      <c r="B2" s="47" t="s">
        <v>53</v>
      </c>
      <c r="C2" s="48">
        <v>2020.0</v>
      </c>
      <c r="D2" s="42"/>
      <c r="E2" s="42"/>
      <c r="F2" s="49" t="s">
        <v>54</v>
      </c>
      <c r="G2" s="49" t="s">
        <v>55</v>
      </c>
      <c r="H2" s="49" t="s">
        <v>56</v>
      </c>
      <c r="I2" s="49" t="s">
        <v>57</v>
      </c>
      <c r="J2" s="49" t="s">
        <v>58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>
      <c r="B3" s="49" t="s">
        <v>59</v>
      </c>
      <c r="C3" s="50">
        <f>'Historical data'!B3</f>
        <v>11024800</v>
      </c>
      <c r="D3" s="42"/>
      <c r="E3" s="51" t="s">
        <v>60</v>
      </c>
      <c r="F3" s="52">
        <f t="shared" ref="F3:G3" si="1">100%-F4</f>
        <v>0.3404</v>
      </c>
      <c r="G3" s="52">
        <f t="shared" si="1"/>
        <v>0.5841</v>
      </c>
      <c r="H3" s="53">
        <f>G3*C3</f>
        <v>6439585.68</v>
      </c>
      <c r="I3" s="54">
        <f>C4*F3</f>
        <v>17796.112</v>
      </c>
      <c r="J3" s="55">
        <f t="shared" ref="J3:J4" si="2">H3/I3</f>
        <v>361.853515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>
      <c r="B4" s="42" t="s">
        <v>61</v>
      </c>
      <c r="C4" s="56">
        <v>52280.0</v>
      </c>
      <c r="D4" s="57"/>
      <c r="E4" s="51" t="s">
        <v>62</v>
      </c>
      <c r="F4" s="58">
        <v>0.6596</v>
      </c>
      <c r="G4" s="59">
        <v>0.4159</v>
      </c>
      <c r="H4" s="53">
        <f>G4*C3</f>
        <v>4585214.32</v>
      </c>
      <c r="I4" s="54">
        <f>F4*C4</f>
        <v>34483.888</v>
      </c>
      <c r="J4" s="55">
        <f t="shared" si="2"/>
        <v>132.9668603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>
      <c r="B5" s="42" t="s">
        <v>63</v>
      </c>
      <c r="C5" s="60">
        <f>F3*C4</f>
        <v>17796.112</v>
      </c>
      <c r="D5" s="42"/>
      <c r="E5" s="42"/>
      <c r="F5" s="42"/>
      <c r="G5" s="42"/>
      <c r="H5" s="42"/>
      <c r="I5" s="42"/>
      <c r="J5" s="4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>
      <c r="B6" s="61"/>
      <c r="C6" s="61"/>
      <c r="D6" s="42"/>
      <c r="E6" s="42"/>
      <c r="F6" s="42"/>
      <c r="G6" s="42"/>
      <c r="H6" s="42"/>
      <c r="I6" s="42"/>
      <c r="J6" s="62" t="s">
        <v>64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>
      <c r="B7" s="63" t="s">
        <v>65</v>
      </c>
      <c r="C7" s="54">
        <f>C4*50%</f>
        <v>26140</v>
      </c>
      <c r="D7" s="42"/>
      <c r="E7" s="42"/>
      <c r="F7" s="57"/>
      <c r="G7" s="42"/>
      <c r="H7" s="42"/>
      <c r="I7" s="55"/>
      <c r="J7" s="64">
        <f>C9-C3</f>
        <v>1909804.611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>
      <c r="B8" s="65" t="s">
        <v>66</v>
      </c>
      <c r="C8" s="54">
        <f>C4-C7</f>
        <v>26140</v>
      </c>
      <c r="D8" s="42"/>
      <c r="E8" s="42"/>
      <c r="F8" s="57"/>
      <c r="G8" s="42"/>
      <c r="H8" s="42"/>
      <c r="I8" s="55"/>
      <c r="J8" s="55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>
      <c r="B9" s="65" t="s">
        <v>67</v>
      </c>
      <c r="C9" s="66">
        <f>C7*J3+C8*J4</f>
        <v>12934604.61</v>
      </c>
      <c r="D9" s="42"/>
      <c r="E9" s="42"/>
      <c r="F9" s="42"/>
      <c r="G9" s="42"/>
      <c r="H9" s="42"/>
      <c r="I9" s="42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>
      <c r="A12" s="43"/>
      <c r="B12" s="43"/>
      <c r="C12" s="43"/>
      <c r="D12" s="43"/>
      <c r="E12" s="42"/>
      <c r="F12" s="49" t="s">
        <v>54</v>
      </c>
      <c r="G12" s="49" t="s">
        <v>55</v>
      </c>
      <c r="H12" s="49" t="s">
        <v>56</v>
      </c>
      <c r="I12" s="49" t="s">
        <v>57</v>
      </c>
      <c r="J12" s="49" t="s">
        <v>58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>
      <c r="A13" s="46">
        <v>2021.0</v>
      </c>
      <c r="B13" s="67" t="s">
        <v>68</v>
      </c>
      <c r="C13" s="68">
        <v>2021.0</v>
      </c>
      <c r="D13" s="43"/>
      <c r="E13" s="51" t="s">
        <v>60</v>
      </c>
      <c r="F13" s="52">
        <f t="shared" ref="F13:G13" si="3">100%-F14</f>
        <v>0.3404</v>
      </c>
      <c r="G13" s="52">
        <f t="shared" si="3"/>
        <v>0.5841</v>
      </c>
      <c r="H13" s="55">
        <f t="shared" ref="H13:H14" si="4">I13*J13</f>
        <v>6432018.599</v>
      </c>
      <c r="I13" s="54">
        <f>C16</f>
        <v>17775.2</v>
      </c>
      <c r="J13" s="69">
        <f t="shared" ref="J13:J14" si="5">J3</f>
        <v>361.853515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>
      <c r="B14" s="49" t="s">
        <v>59</v>
      </c>
      <c r="C14" s="70">
        <f>H13+H14</f>
        <v>17874940.86</v>
      </c>
      <c r="D14" s="43"/>
      <c r="E14" s="49" t="s">
        <v>62</v>
      </c>
      <c r="F14" s="59">
        <f>F4</f>
        <v>0.6596</v>
      </c>
      <c r="G14" s="59">
        <v>0.4159</v>
      </c>
      <c r="H14" s="55">
        <f t="shared" si="4"/>
        <v>11442922.26</v>
      </c>
      <c r="I14" s="54">
        <f>C18</f>
        <v>86058.45269</v>
      </c>
      <c r="J14" s="69">
        <f t="shared" si="5"/>
        <v>132.9668603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>
      <c r="B15" s="42" t="s">
        <v>61</v>
      </c>
      <c r="C15" s="71">
        <f>C18+C16</f>
        <v>103833.6527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>
      <c r="B16" s="47" t="s">
        <v>69</v>
      </c>
      <c r="C16" s="71">
        <f>C4*34%</f>
        <v>17775.2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>
      <c r="C17" s="71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>
      <c r="B18" s="47" t="s">
        <v>70</v>
      </c>
      <c r="C18" s="71">
        <f>'Historical data'!B10*I4</f>
        <v>86058.45269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>
      <c r="B19" s="65" t="s">
        <v>71</v>
      </c>
      <c r="C19" s="72">
        <v>0.5</v>
      </c>
      <c r="D19" s="43"/>
      <c r="E19" s="43"/>
      <c r="F19" s="43"/>
      <c r="G19" s="43"/>
      <c r="H19" s="43"/>
      <c r="I19" s="43"/>
      <c r="J19" s="62" t="s">
        <v>72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>
      <c r="B20" s="73" t="s">
        <v>73</v>
      </c>
      <c r="C20" s="71">
        <f>C4*50%</f>
        <v>26140</v>
      </c>
      <c r="D20" s="43"/>
      <c r="E20" s="43"/>
      <c r="F20" s="43"/>
      <c r="G20" s="43"/>
      <c r="H20" s="43"/>
      <c r="I20" s="43"/>
      <c r="J20" s="74">
        <f>C21-C14</f>
        <v>3026832.282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>
      <c r="A21" s="46"/>
      <c r="B21" s="65" t="s">
        <v>74</v>
      </c>
      <c r="C21" s="66">
        <f>(J14*I14)+(J13*C20)</f>
        <v>20901773.14</v>
      </c>
      <c r="D21" s="43"/>
      <c r="E21" s="43"/>
      <c r="F21" s="43"/>
      <c r="G21" s="43"/>
      <c r="H21" s="43"/>
      <c r="I21" s="43"/>
      <c r="J21" s="75">
        <f>J20/16</f>
        <v>189177.0176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>
      <c r="A24" s="43"/>
      <c r="B24" s="47" t="s">
        <v>75</v>
      </c>
      <c r="C24" s="70">
        <f>C14</f>
        <v>17874940.86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>
      <c r="A25" s="43"/>
      <c r="B25" s="47" t="s">
        <v>76</v>
      </c>
      <c r="C25" s="47">
        <v>96478.0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>
      <c r="A26" s="43"/>
      <c r="B26" s="47" t="s">
        <v>77</v>
      </c>
      <c r="C26" s="47">
        <v>30507.0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>
      <c r="A27" s="43"/>
      <c r="B27" s="47" t="s">
        <v>78</v>
      </c>
      <c r="C27" s="76">
        <f t="shared" ref="C27:C28" si="6">C20</f>
        <v>26140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>
      <c r="A28" s="43"/>
      <c r="B28" s="47" t="s">
        <v>79</v>
      </c>
      <c r="C28" s="70">
        <f t="shared" si="6"/>
        <v>20901773.14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>
      <c r="A29" s="43"/>
      <c r="B29" s="77" t="s">
        <v>80</v>
      </c>
      <c r="C29" s="78">
        <f>C28-C24</f>
        <v>3026832.282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>
      <c r="A30" s="43"/>
      <c r="B30" s="43"/>
      <c r="C30" s="43"/>
      <c r="D30" s="47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>
      <c r="A31" s="43"/>
      <c r="B31" s="43"/>
      <c r="C31" s="43"/>
      <c r="D31" s="67"/>
      <c r="E31" s="47"/>
      <c r="F31" s="47"/>
      <c r="G31" s="47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>
      <c r="A32" s="43"/>
      <c r="B32" s="43"/>
      <c r="C32" s="43"/>
      <c r="D32" s="47"/>
      <c r="E32" s="47"/>
      <c r="F32" s="47"/>
      <c r="G32" s="47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>
      <c r="A33" s="43"/>
      <c r="B33" s="43"/>
      <c r="C33" s="43"/>
      <c r="D33" s="47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>
      <c r="A34" s="43"/>
      <c r="B34" s="43"/>
      <c r="C34" s="43"/>
      <c r="D34" s="47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>
      <c r="A35" s="43"/>
      <c r="B35" s="43"/>
      <c r="C35" s="43"/>
      <c r="D35" s="47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</sheetData>
  <mergeCells count="2">
    <mergeCell ref="A2:A10"/>
    <mergeCell ref="A13:A2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  <col customWidth="1" min="10" max="10" width="12.57"/>
    <col customWidth="1" min="11" max="11" width="14.43"/>
    <col customWidth="1" min="13" max="13" width="15.43"/>
    <col hidden="1" min="14" max="15" width="14.43"/>
    <col customWidth="1" hidden="1" min="16" max="16" width="12.29"/>
    <col hidden="1" min="17" max="25" width="14.43"/>
    <col customWidth="1" min="29" max="29" width="18.43"/>
    <col customWidth="1" min="30" max="30" width="8.86"/>
    <col customWidth="1" min="31" max="31" width="9.43"/>
    <col customWidth="1" min="32" max="32" width="9.71"/>
    <col customWidth="1" min="33" max="33" width="9.29"/>
    <col customWidth="1" min="34" max="34" width="10.0"/>
    <col customWidth="1" min="35" max="35" width="9.43"/>
    <col customWidth="1" min="36" max="36" width="8.71"/>
    <col customWidth="1" min="37" max="37" width="9.71"/>
    <col customWidth="1" min="38" max="39" width="9.57"/>
    <col customWidth="1" min="40" max="40" width="9.71"/>
    <col customWidth="1" min="41" max="41" width="9.57"/>
  </cols>
  <sheetData>
    <row r="1">
      <c r="A1" s="43"/>
      <c r="B1" s="67" t="s">
        <v>56</v>
      </c>
      <c r="C1" s="79" t="s">
        <v>81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</row>
    <row r="2">
      <c r="A2" s="67">
        <v>2019.0</v>
      </c>
      <c r="B2" s="75">
        <f>N33*1000</f>
        <v>4177600</v>
      </c>
      <c r="C2" s="75">
        <f>B2*C15</f>
        <v>2109688</v>
      </c>
      <c r="D2" s="43"/>
      <c r="E2" s="43"/>
      <c r="F2" s="43"/>
      <c r="G2" s="43"/>
      <c r="H2" s="43"/>
      <c r="I2" s="43"/>
      <c r="J2" s="43"/>
      <c r="K2" s="43"/>
      <c r="L2" s="43"/>
      <c r="M2" s="80"/>
      <c r="N2" s="81">
        <v>43831.0</v>
      </c>
      <c r="O2" s="81">
        <v>43862.0</v>
      </c>
      <c r="P2" s="81">
        <v>43891.0</v>
      </c>
      <c r="Q2" s="81">
        <v>43922.0</v>
      </c>
      <c r="R2" s="81">
        <v>43952.0</v>
      </c>
      <c r="S2" s="81">
        <v>43983.0</v>
      </c>
      <c r="T2" s="81">
        <v>44013.0</v>
      </c>
      <c r="U2" s="81">
        <v>44044.0</v>
      </c>
      <c r="V2" s="81">
        <v>44075.0</v>
      </c>
      <c r="W2" s="81">
        <v>44105.0</v>
      </c>
      <c r="X2" s="81">
        <v>44136.0</v>
      </c>
      <c r="Y2" s="81">
        <v>44166.0</v>
      </c>
      <c r="Z2" s="80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</row>
    <row r="3">
      <c r="A3" s="67">
        <v>2020.0</v>
      </c>
      <c r="B3" s="75">
        <f>Z33*1000</f>
        <v>11024800</v>
      </c>
      <c r="C3" s="75">
        <f>B3*C14</f>
        <v>5864091.12</v>
      </c>
      <c r="D3" s="43"/>
      <c r="E3" s="43"/>
      <c r="F3" s="43"/>
      <c r="G3" s="43"/>
      <c r="H3" s="43"/>
      <c r="I3" s="43"/>
      <c r="J3" s="43"/>
      <c r="K3" s="43"/>
      <c r="L3" s="43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</row>
    <row r="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83">
        <v>2019.0</v>
      </c>
      <c r="N4" s="84">
        <f t="shared" ref="N4:Y4" si="1">C27</f>
        <v>205.1</v>
      </c>
      <c r="O4" s="84">
        <f t="shared" si="1"/>
        <v>204.9</v>
      </c>
      <c r="P4" s="84">
        <f t="shared" si="1"/>
        <v>262.5</v>
      </c>
      <c r="Q4" s="84">
        <f t="shared" si="1"/>
        <v>269.6</v>
      </c>
      <c r="R4" s="84">
        <f t="shared" si="1"/>
        <v>276.8</v>
      </c>
      <c r="S4" s="84">
        <f t="shared" si="1"/>
        <v>274.2</v>
      </c>
      <c r="T4" s="84">
        <f t="shared" si="1"/>
        <v>318.4</v>
      </c>
      <c r="U4" s="84">
        <f t="shared" si="1"/>
        <v>361.5</v>
      </c>
      <c r="V4" s="84">
        <f t="shared" si="1"/>
        <v>359.9</v>
      </c>
      <c r="W4" s="84">
        <f t="shared" si="1"/>
        <v>391.6</v>
      </c>
      <c r="X4" s="84">
        <f t="shared" si="1"/>
        <v>727.7</v>
      </c>
      <c r="Y4" s="84">
        <f t="shared" si="1"/>
        <v>525.4</v>
      </c>
      <c r="Z4" s="85">
        <f t="shared" ref="Z4:Z5" si="3">SUM(N4:Y4)</f>
        <v>4177.6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</row>
    <row r="5">
      <c r="A5" s="43"/>
      <c r="B5" s="79" t="s">
        <v>82</v>
      </c>
      <c r="C5" s="79" t="s">
        <v>81</v>
      </c>
      <c r="D5" s="67" t="s">
        <v>59</v>
      </c>
      <c r="E5" s="67" t="s">
        <v>83</v>
      </c>
      <c r="F5" s="43"/>
      <c r="G5" s="43"/>
      <c r="H5" s="43"/>
      <c r="I5" s="43"/>
      <c r="J5" s="43"/>
      <c r="K5" s="43"/>
      <c r="L5" s="43"/>
      <c r="M5" s="47">
        <v>2020.0</v>
      </c>
      <c r="N5" s="84">
        <f t="shared" ref="N5:Y5" si="2">O27</f>
        <v>466</v>
      </c>
      <c r="O5" s="84">
        <f t="shared" si="2"/>
        <v>431.3</v>
      </c>
      <c r="P5" s="84">
        <f t="shared" si="2"/>
        <v>606.9</v>
      </c>
      <c r="Q5" s="84">
        <f t="shared" si="2"/>
        <v>846</v>
      </c>
      <c r="R5" s="84">
        <f t="shared" si="2"/>
        <v>886.8</v>
      </c>
      <c r="S5" s="84">
        <f t="shared" si="2"/>
        <v>892.9</v>
      </c>
      <c r="T5" s="84">
        <f t="shared" si="2"/>
        <v>794.7</v>
      </c>
      <c r="U5" s="84">
        <f t="shared" si="2"/>
        <v>922.2</v>
      </c>
      <c r="V5" s="84">
        <f t="shared" si="2"/>
        <v>1086</v>
      </c>
      <c r="W5" s="84">
        <f t="shared" si="2"/>
        <v>1600</v>
      </c>
      <c r="X5" s="84">
        <f t="shared" si="2"/>
        <v>1246</v>
      </c>
      <c r="Y5" s="84">
        <f t="shared" si="2"/>
        <v>1246</v>
      </c>
      <c r="Z5" s="85">
        <f t="shared" si="3"/>
        <v>11024.8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</row>
    <row r="6">
      <c r="A6" s="67">
        <v>2017.0</v>
      </c>
      <c r="B6" s="87">
        <f>D23</f>
        <v>514290</v>
      </c>
      <c r="C6" s="87">
        <f>D17</f>
        <v>220410</v>
      </c>
      <c r="D6" s="87">
        <f t="shared" ref="D6:D9" si="5">SUM(B6:C6)</f>
        <v>734700</v>
      </c>
      <c r="E6" s="43"/>
      <c r="F6" s="43"/>
      <c r="G6" s="43"/>
      <c r="H6" s="43"/>
      <c r="I6" s="43"/>
      <c r="J6" s="43"/>
      <c r="K6" s="43"/>
      <c r="L6" s="43"/>
      <c r="M6" s="79" t="s">
        <v>84</v>
      </c>
      <c r="N6" s="88">
        <f t="shared" ref="N6:Z6" si="4">N5/N4</f>
        <v>2.272062409</v>
      </c>
      <c r="O6" s="88">
        <f t="shared" si="4"/>
        <v>2.104929234</v>
      </c>
      <c r="P6" s="88">
        <f t="shared" si="4"/>
        <v>2.312</v>
      </c>
      <c r="Q6" s="88">
        <f t="shared" si="4"/>
        <v>3.137982196</v>
      </c>
      <c r="R6" s="88">
        <f t="shared" si="4"/>
        <v>3.203757225</v>
      </c>
      <c r="S6" s="88">
        <f t="shared" si="4"/>
        <v>3.256382203</v>
      </c>
      <c r="T6" s="88">
        <f t="shared" si="4"/>
        <v>2.495917085</v>
      </c>
      <c r="U6" s="88">
        <f t="shared" si="4"/>
        <v>2.551037344</v>
      </c>
      <c r="V6" s="88">
        <f t="shared" si="4"/>
        <v>3.017504862</v>
      </c>
      <c r="W6" s="88">
        <f t="shared" si="4"/>
        <v>4.085801839</v>
      </c>
      <c r="X6" s="88">
        <f t="shared" si="4"/>
        <v>1.712244057</v>
      </c>
      <c r="Y6" s="88">
        <f t="shared" si="4"/>
        <v>2.371526456</v>
      </c>
      <c r="Z6" s="89">
        <f t="shared" si="4"/>
        <v>2.639027193</v>
      </c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</row>
    <row r="7">
      <c r="A7" s="67">
        <v>2018.0</v>
      </c>
      <c r="B7" s="87">
        <f>D22</f>
        <v>1186443.5</v>
      </c>
      <c r="C7" s="87">
        <f>D16</f>
        <v>913456.5</v>
      </c>
      <c r="D7" s="87">
        <f t="shared" si="5"/>
        <v>2099900</v>
      </c>
      <c r="E7" s="88">
        <f t="shared" ref="E7:E9" si="7">D7/D6</f>
        <v>2.858173404</v>
      </c>
      <c r="F7" s="43"/>
      <c r="G7" s="43"/>
      <c r="H7" s="43"/>
      <c r="I7" s="43"/>
      <c r="J7" s="43"/>
      <c r="K7" s="43"/>
      <c r="L7" s="43"/>
      <c r="M7" s="90" t="s">
        <v>85</v>
      </c>
      <c r="N7" s="43"/>
      <c r="O7" s="88">
        <f t="shared" ref="O7:Y7" si="6">O6-N6</f>
        <v>-0.1671331748</v>
      </c>
      <c r="P7" s="88">
        <f t="shared" si="6"/>
        <v>0.2070707662</v>
      </c>
      <c r="Q7" s="88">
        <f t="shared" si="6"/>
        <v>0.8259821958</v>
      </c>
      <c r="R7" s="88">
        <f t="shared" si="6"/>
        <v>0.06577502959</v>
      </c>
      <c r="S7" s="88">
        <f t="shared" si="6"/>
        <v>0.05262497734</v>
      </c>
      <c r="T7" s="88">
        <f t="shared" si="6"/>
        <v>-0.7604651173</v>
      </c>
      <c r="U7" s="88">
        <f t="shared" si="6"/>
        <v>0.05512025897</v>
      </c>
      <c r="V7" s="88">
        <f t="shared" si="6"/>
        <v>0.4664675181</v>
      </c>
      <c r="W7" s="88">
        <f t="shared" si="6"/>
        <v>1.068296976</v>
      </c>
      <c r="X7" s="88">
        <f t="shared" si="6"/>
        <v>-2.373557782</v>
      </c>
      <c r="Y7" s="88">
        <f t="shared" si="6"/>
        <v>0.6592823994</v>
      </c>
      <c r="Z7" s="88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</row>
    <row r="8">
      <c r="A8" s="67">
        <v>2019.0</v>
      </c>
      <c r="B8" s="87">
        <f>B2*(1-C15)</f>
        <v>2067912</v>
      </c>
      <c r="C8" s="87">
        <f>C15*B2</f>
        <v>2109688</v>
      </c>
      <c r="D8" s="87">
        <f t="shared" si="5"/>
        <v>4177600</v>
      </c>
      <c r="E8" s="88">
        <f t="shared" si="7"/>
        <v>1.989428068</v>
      </c>
      <c r="F8" s="43"/>
      <c r="G8" s="43"/>
      <c r="H8" s="43"/>
      <c r="I8" s="43"/>
      <c r="J8" s="43"/>
      <c r="K8" s="43"/>
      <c r="L8" s="43"/>
      <c r="M8" s="47" t="s">
        <v>86</v>
      </c>
      <c r="N8" s="43"/>
      <c r="O8" s="43"/>
      <c r="P8" s="88">
        <f t="shared" ref="P8:Y8" si="8">AVERAGE(N7:P7)</f>
        <v>0.01996879571</v>
      </c>
      <c r="Q8" s="88">
        <f t="shared" si="8"/>
        <v>0.2886399291</v>
      </c>
      <c r="R8" s="88">
        <f t="shared" si="8"/>
        <v>0.3662759972</v>
      </c>
      <c r="S8" s="88">
        <f t="shared" si="8"/>
        <v>0.3147940676</v>
      </c>
      <c r="T8" s="88">
        <f t="shared" si="8"/>
        <v>-0.2140217035</v>
      </c>
      <c r="U8" s="88">
        <f t="shared" si="8"/>
        <v>-0.2175732937</v>
      </c>
      <c r="V8" s="88">
        <f t="shared" si="8"/>
        <v>-0.0796257801</v>
      </c>
      <c r="W8" s="88">
        <f t="shared" si="8"/>
        <v>0.5299615844</v>
      </c>
      <c r="X8" s="88">
        <f t="shared" si="8"/>
        <v>-0.2795977626</v>
      </c>
      <c r="Y8" s="88">
        <f t="shared" si="8"/>
        <v>-0.2153261355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</row>
    <row r="9">
      <c r="A9" s="67">
        <v>2020.0</v>
      </c>
      <c r="B9" s="87">
        <f>B3*(1-C14)</f>
        <v>5160708.88</v>
      </c>
      <c r="C9" s="87">
        <f>B3*C14</f>
        <v>5864091.12</v>
      </c>
      <c r="D9" s="87">
        <f t="shared" si="5"/>
        <v>11024800</v>
      </c>
      <c r="E9" s="88">
        <f t="shared" si="7"/>
        <v>2.639027193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</row>
    <row r="10">
      <c r="A10" s="91" t="s">
        <v>87</v>
      </c>
      <c r="B10" s="92">
        <f t="shared" ref="B10:D10" si="9">B9/B8</f>
        <v>2.495613392</v>
      </c>
      <c r="C10" s="92">
        <f t="shared" si="9"/>
        <v>2.779601116</v>
      </c>
      <c r="D10" s="92">
        <f t="shared" si="9"/>
        <v>2.639027193</v>
      </c>
      <c r="E10" s="43"/>
      <c r="F10" s="43"/>
      <c r="G10" s="43"/>
      <c r="H10" s="43"/>
      <c r="I10" s="43"/>
      <c r="J10" s="43"/>
      <c r="K10" s="43"/>
      <c r="L10" s="43"/>
      <c r="M10" s="80"/>
      <c r="N10" s="81">
        <v>43466.0</v>
      </c>
      <c r="O10" s="81">
        <v>43497.0</v>
      </c>
      <c r="P10" s="81">
        <v>43525.0</v>
      </c>
      <c r="Q10" s="81">
        <v>43556.0</v>
      </c>
      <c r="R10" s="81">
        <v>43586.0</v>
      </c>
      <c r="S10" s="81">
        <v>43617.0</v>
      </c>
      <c r="T10" s="81">
        <v>43647.0</v>
      </c>
      <c r="U10" s="81">
        <v>43678.0</v>
      </c>
      <c r="V10" s="81">
        <v>43709.0</v>
      </c>
      <c r="W10" s="81">
        <v>43739.0</v>
      </c>
      <c r="X10" s="81">
        <v>43770.0</v>
      </c>
      <c r="Y10" s="81">
        <v>43800.0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</row>
    <row r="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</row>
    <row r="12">
      <c r="A12" s="79"/>
      <c r="B12" s="79" t="s">
        <v>60</v>
      </c>
      <c r="C12" s="79" t="s">
        <v>81</v>
      </c>
      <c r="D12" s="79" t="s">
        <v>88</v>
      </c>
      <c r="E12" s="79" t="s">
        <v>89</v>
      </c>
      <c r="F12" s="93" t="s">
        <v>59</v>
      </c>
      <c r="G12" s="43"/>
      <c r="H12" s="43"/>
      <c r="I12" s="43"/>
      <c r="J12" s="43"/>
      <c r="K12" s="43"/>
      <c r="L12" s="43"/>
      <c r="M12" s="94">
        <v>2018.0</v>
      </c>
      <c r="N12" s="84">
        <v>104.6</v>
      </c>
      <c r="O12" s="84">
        <v>98.8</v>
      </c>
      <c r="P12" s="84">
        <v>123.1</v>
      </c>
      <c r="Q12" s="84">
        <v>119.1</v>
      </c>
      <c r="R12" s="84">
        <v>114.0</v>
      </c>
      <c r="S12" s="84">
        <v>129.6</v>
      </c>
      <c r="T12" s="84">
        <v>174.8</v>
      </c>
      <c r="U12" s="84">
        <v>183.4</v>
      </c>
      <c r="V12" s="84">
        <v>212.2</v>
      </c>
      <c r="W12" s="84">
        <v>245.7</v>
      </c>
      <c r="X12" s="84">
        <v>339.7</v>
      </c>
      <c r="Y12" s="84">
        <v>254.9</v>
      </c>
      <c r="Z12" s="85">
        <f t="shared" ref="Z12:Z13" si="11">SUM(N12:Y12)</f>
        <v>2099.9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</row>
    <row r="13">
      <c r="A13" s="95" t="s">
        <v>90</v>
      </c>
      <c r="B13" s="96"/>
      <c r="C13" s="96"/>
      <c r="D13" s="96"/>
      <c r="E13" s="96"/>
      <c r="F13" s="96"/>
      <c r="G13" s="43"/>
      <c r="H13" s="43"/>
      <c r="I13" s="43"/>
      <c r="J13" s="43"/>
      <c r="K13" s="43"/>
      <c r="L13" s="43"/>
      <c r="M13" s="67">
        <v>2019.0</v>
      </c>
      <c r="N13" s="84">
        <f t="shared" ref="N13:Y13" si="10">N4</f>
        <v>205.1</v>
      </c>
      <c r="O13" s="84">
        <f t="shared" si="10"/>
        <v>204.9</v>
      </c>
      <c r="P13" s="84">
        <f t="shared" si="10"/>
        <v>262.5</v>
      </c>
      <c r="Q13" s="84">
        <f t="shared" si="10"/>
        <v>269.6</v>
      </c>
      <c r="R13" s="84">
        <f t="shared" si="10"/>
        <v>276.8</v>
      </c>
      <c r="S13" s="84">
        <f t="shared" si="10"/>
        <v>274.2</v>
      </c>
      <c r="T13" s="84">
        <f t="shared" si="10"/>
        <v>318.4</v>
      </c>
      <c r="U13" s="84">
        <f t="shared" si="10"/>
        <v>361.5</v>
      </c>
      <c r="V13" s="84">
        <f t="shared" si="10"/>
        <v>359.9</v>
      </c>
      <c r="W13" s="84">
        <f t="shared" si="10"/>
        <v>391.6</v>
      </c>
      <c r="X13" s="84">
        <f t="shared" si="10"/>
        <v>727.7</v>
      </c>
      <c r="Y13" s="84">
        <f t="shared" si="10"/>
        <v>525.4</v>
      </c>
      <c r="Z13" s="85">
        <f t="shared" si="11"/>
        <v>4177.6</v>
      </c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</row>
    <row r="14">
      <c r="A14" s="67">
        <v>2020.0</v>
      </c>
      <c r="B14" s="97">
        <v>0.2826</v>
      </c>
      <c r="C14" s="97">
        <v>0.5319</v>
      </c>
      <c r="D14" s="98">
        <f t="shared" ref="D14:D17" si="13">F14*C14</f>
        <v>5864091.12</v>
      </c>
      <c r="E14" s="88">
        <f t="shared" ref="E14:E16" si="14">D14/D15</f>
        <v>2.779601116</v>
      </c>
      <c r="F14" s="98">
        <v>1.10248E7</v>
      </c>
      <c r="G14" s="43"/>
      <c r="H14" s="43"/>
      <c r="I14" s="43"/>
      <c r="J14" s="43"/>
      <c r="K14" s="43"/>
      <c r="L14" s="43"/>
      <c r="M14" s="79" t="s">
        <v>84</v>
      </c>
      <c r="N14" s="89">
        <f t="shared" ref="N14:Z14" si="12">N13/N12</f>
        <v>1.960803059</v>
      </c>
      <c r="O14" s="89">
        <f t="shared" si="12"/>
        <v>2.07388664</v>
      </c>
      <c r="P14" s="89">
        <f t="shared" si="12"/>
        <v>2.132412673</v>
      </c>
      <c r="Q14" s="89">
        <f t="shared" si="12"/>
        <v>2.263643997</v>
      </c>
      <c r="R14" s="89">
        <f t="shared" si="12"/>
        <v>2.428070175</v>
      </c>
      <c r="S14" s="89">
        <f t="shared" si="12"/>
        <v>2.115740741</v>
      </c>
      <c r="T14" s="89">
        <f t="shared" si="12"/>
        <v>1.821510297</v>
      </c>
      <c r="U14" s="89">
        <f t="shared" si="12"/>
        <v>1.971101418</v>
      </c>
      <c r="V14" s="89">
        <f t="shared" si="12"/>
        <v>1.69604147</v>
      </c>
      <c r="W14" s="89">
        <f t="shared" si="12"/>
        <v>1.593813594</v>
      </c>
      <c r="X14" s="89">
        <f t="shared" si="12"/>
        <v>2.14218428</v>
      </c>
      <c r="Y14" s="89">
        <f t="shared" si="12"/>
        <v>2.061200471</v>
      </c>
      <c r="Z14" s="89">
        <f t="shared" si="12"/>
        <v>1.989428068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</row>
    <row r="15">
      <c r="A15" s="67">
        <v>2019.0</v>
      </c>
      <c r="B15" s="97">
        <v>0.275</v>
      </c>
      <c r="C15" s="97">
        <v>0.505</v>
      </c>
      <c r="D15" s="98">
        <f t="shared" si="13"/>
        <v>2109688</v>
      </c>
      <c r="E15" s="88">
        <f t="shared" si="14"/>
        <v>2.309565918</v>
      </c>
      <c r="F15" s="98">
        <v>4177599.9999999995</v>
      </c>
      <c r="G15" s="43"/>
      <c r="H15" s="43"/>
      <c r="I15" s="43"/>
      <c r="J15" s="43"/>
      <c r="K15" s="43"/>
      <c r="L15" s="43"/>
      <c r="M15" s="90" t="s">
        <v>85</v>
      </c>
      <c r="N15" s="43"/>
      <c r="O15" s="88">
        <f t="shared" ref="O15:Y15" si="15">O14-N14</f>
        <v>0.1130835804</v>
      </c>
      <c r="P15" s="88">
        <f t="shared" si="15"/>
        <v>0.05852603295</v>
      </c>
      <c r="Q15" s="88">
        <f t="shared" si="15"/>
        <v>0.131231324</v>
      </c>
      <c r="R15" s="88">
        <f t="shared" si="15"/>
        <v>0.1644261788</v>
      </c>
      <c r="S15" s="88">
        <f t="shared" si="15"/>
        <v>-0.3123294347</v>
      </c>
      <c r="T15" s="88">
        <f t="shared" si="15"/>
        <v>-0.2942304433</v>
      </c>
      <c r="U15" s="88">
        <f t="shared" si="15"/>
        <v>0.1495911202</v>
      </c>
      <c r="V15" s="88">
        <f t="shared" si="15"/>
        <v>-0.2750599474</v>
      </c>
      <c r="W15" s="88">
        <f t="shared" si="15"/>
        <v>-0.1022278765</v>
      </c>
      <c r="X15" s="88">
        <f t="shared" si="15"/>
        <v>0.5483706864</v>
      </c>
      <c r="Y15" s="88">
        <f t="shared" si="15"/>
        <v>-0.08098380947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</row>
    <row r="16">
      <c r="A16" s="67">
        <v>2018.0</v>
      </c>
      <c r="B16" s="97">
        <v>0.2233</v>
      </c>
      <c r="C16" s="97">
        <v>0.435</v>
      </c>
      <c r="D16" s="98">
        <f t="shared" si="13"/>
        <v>913456.5</v>
      </c>
      <c r="E16" s="88">
        <f t="shared" si="14"/>
        <v>4.144351436</v>
      </c>
      <c r="F16" s="98">
        <v>2099900.0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</row>
    <row r="17">
      <c r="A17" s="67">
        <v>2017.0</v>
      </c>
      <c r="B17" s="97">
        <v>0.155</v>
      </c>
      <c r="C17" s="97">
        <v>0.3</v>
      </c>
      <c r="D17" s="98">
        <f t="shared" si="13"/>
        <v>220410</v>
      </c>
      <c r="E17" s="88"/>
      <c r="F17" s="98">
        <v>734699.9999999999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</row>
    <row r="18">
      <c r="A18" s="79"/>
      <c r="B18" s="79" t="s">
        <v>91</v>
      </c>
      <c r="C18" s="79" t="s">
        <v>92</v>
      </c>
      <c r="D18" s="79" t="s">
        <v>93</v>
      </c>
      <c r="E18" s="79" t="s">
        <v>89</v>
      </c>
      <c r="F18" s="93" t="s">
        <v>59</v>
      </c>
      <c r="G18" s="43"/>
      <c r="H18" s="43"/>
      <c r="I18" s="43"/>
      <c r="J18" s="43"/>
      <c r="K18" s="43"/>
      <c r="L18" s="43"/>
      <c r="M18" s="80"/>
      <c r="N18" s="81">
        <v>43101.0</v>
      </c>
      <c r="O18" s="81">
        <v>43132.0</v>
      </c>
      <c r="P18" s="81">
        <v>43160.0</v>
      </c>
      <c r="Q18" s="81">
        <v>43191.0</v>
      </c>
      <c r="R18" s="81">
        <v>43221.0</v>
      </c>
      <c r="S18" s="81">
        <v>43252.0</v>
      </c>
      <c r="T18" s="81">
        <v>43282.0</v>
      </c>
      <c r="U18" s="81">
        <v>43313.0</v>
      </c>
      <c r="V18" s="81">
        <v>43344.0</v>
      </c>
      <c r="W18" s="81">
        <v>43374.0</v>
      </c>
      <c r="X18" s="81">
        <v>43405.0</v>
      </c>
      <c r="Y18" s="81">
        <v>43435.0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</row>
    <row r="19">
      <c r="A19" s="95" t="s">
        <v>90</v>
      </c>
      <c r="B19" s="96"/>
      <c r="C19" s="96"/>
      <c r="D19" s="96"/>
      <c r="E19" s="96"/>
      <c r="F19" s="96"/>
      <c r="G19" s="43"/>
      <c r="H19" s="43"/>
      <c r="I19" s="43"/>
      <c r="J19" s="43"/>
      <c r="K19" s="43"/>
      <c r="L19" s="43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</row>
    <row r="20">
      <c r="A20" s="67">
        <v>2020.0</v>
      </c>
      <c r="B20" s="99">
        <f t="shared" ref="B20:C20" si="16">100%-B14</f>
        <v>0.7174</v>
      </c>
      <c r="C20" s="99">
        <f t="shared" si="16"/>
        <v>0.4681</v>
      </c>
      <c r="D20" s="75">
        <f t="shared" ref="D20:D23" si="18">F20*C20</f>
        <v>5160708.88</v>
      </c>
      <c r="E20" s="88">
        <f t="shared" ref="E20:E22" si="19">D20/D21</f>
        <v>2.495613392</v>
      </c>
      <c r="F20" s="98">
        <v>1.10248E7</v>
      </c>
      <c r="G20" s="43"/>
      <c r="H20" s="43"/>
      <c r="I20" s="43"/>
      <c r="J20" s="43"/>
      <c r="K20" s="43"/>
      <c r="L20" s="43"/>
      <c r="M20" s="94">
        <v>2017.0</v>
      </c>
      <c r="N20" s="84">
        <v>19.6</v>
      </c>
      <c r="O20" s="84">
        <v>26.6</v>
      </c>
      <c r="P20" s="84">
        <v>25.4</v>
      </c>
      <c r="Q20" s="84">
        <v>25.7</v>
      </c>
      <c r="R20" s="84">
        <v>35.4</v>
      </c>
      <c r="S20" s="84">
        <v>47.2</v>
      </c>
      <c r="T20" s="84">
        <v>57.2</v>
      </c>
      <c r="U20" s="84">
        <v>69.4</v>
      </c>
      <c r="V20" s="84">
        <v>75.2</v>
      </c>
      <c r="W20" s="84">
        <v>111.2</v>
      </c>
      <c r="X20" s="84">
        <v>137.0</v>
      </c>
      <c r="Y20" s="84">
        <v>104.8</v>
      </c>
      <c r="Z20" s="85">
        <f t="shared" ref="Z20:Z21" si="21">SUM(N20:Y20)</f>
        <v>734.7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</row>
    <row r="21">
      <c r="A21" s="67">
        <v>2019.0</v>
      </c>
      <c r="B21" s="99">
        <f t="shared" ref="B21:C21" si="17">100%-B15</f>
        <v>0.725</v>
      </c>
      <c r="C21" s="99">
        <f t="shared" si="17"/>
        <v>0.495</v>
      </c>
      <c r="D21" s="75">
        <f t="shared" si="18"/>
        <v>2067912</v>
      </c>
      <c r="E21" s="88">
        <f t="shared" si="19"/>
        <v>1.742950254</v>
      </c>
      <c r="F21" s="98">
        <v>4177599.9999999995</v>
      </c>
      <c r="G21" s="43"/>
      <c r="H21" s="43"/>
      <c r="I21" s="43"/>
      <c r="J21" s="43"/>
      <c r="K21" s="43"/>
      <c r="L21" s="43"/>
      <c r="M21" s="67">
        <v>2018.0</v>
      </c>
      <c r="N21" s="98">
        <f t="shared" ref="N21:Y21" si="20">N12</f>
        <v>104.6</v>
      </c>
      <c r="O21" s="98">
        <f t="shared" si="20"/>
        <v>98.8</v>
      </c>
      <c r="P21" s="98">
        <f t="shared" si="20"/>
        <v>123.1</v>
      </c>
      <c r="Q21" s="98">
        <f t="shared" si="20"/>
        <v>119.1</v>
      </c>
      <c r="R21" s="98">
        <f t="shared" si="20"/>
        <v>114</v>
      </c>
      <c r="S21" s="98">
        <f t="shared" si="20"/>
        <v>129.6</v>
      </c>
      <c r="T21" s="98">
        <f t="shared" si="20"/>
        <v>174.8</v>
      </c>
      <c r="U21" s="98">
        <f t="shared" si="20"/>
        <v>183.4</v>
      </c>
      <c r="V21" s="98">
        <f t="shared" si="20"/>
        <v>212.2</v>
      </c>
      <c r="W21" s="98">
        <f t="shared" si="20"/>
        <v>245.7</v>
      </c>
      <c r="X21" s="98">
        <f t="shared" si="20"/>
        <v>339.7</v>
      </c>
      <c r="Y21" s="98">
        <f t="shared" si="20"/>
        <v>254.9</v>
      </c>
      <c r="Z21" s="85">
        <f t="shared" si="21"/>
        <v>2099.9</v>
      </c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</row>
    <row r="22">
      <c r="A22" s="67">
        <v>2018.0</v>
      </c>
      <c r="B22" s="99">
        <f t="shared" ref="B22:C22" si="22">100%-B16</f>
        <v>0.7767</v>
      </c>
      <c r="C22" s="99">
        <f t="shared" si="22"/>
        <v>0.565</v>
      </c>
      <c r="D22" s="75">
        <f t="shared" si="18"/>
        <v>1186443.5</v>
      </c>
      <c r="E22" s="88">
        <f t="shared" si="19"/>
        <v>2.306954248</v>
      </c>
      <c r="F22" s="98">
        <v>2099900.0</v>
      </c>
      <c r="G22" s="43"/>
      <c r="H22" s="43"/>
      <c r="I22" s="43"/>
      <c r="J22" s="43"/>
      <c r="K22" s="43"/>
      <c r="L22" s="43"/>
      <c r="M22" s="79" t="s">
        <v>84</v>
      </c>
      <c r="N22" s="89">
        <f t="shared" ref="N22:Z22" si="23">N21/N20</f>
        <v>5.336734694</v>
      </c>
      <c r="O22" s="89">
        <f t="shared" si="23"/>
        <v>3.714285714</v>
      </c>
      <c r="P22" s="89">
        <f t="shared" si="23"/>
        <v>4.846456693</v>
      </c>
      <c r="Q22" s="89">
        <f t="shared" si="23"/>
        <v>4.634241245</v>
      </c>
      <c r="R22" s="89">
        <f t="shared" si="23"/>
        <v>3.220338983</v>
      </c>
      <c r="S22" s="89">
        <f t="shared" si="23"/>
        <v>2.745762712</v>
      </c>
      <c r="T22" s="89">
        <f t="shared" si="23"/>
        <v>3.055944056</v>
      </c>
      <c r="U22" s="89">
        <f t="shared" si="23"/>
        <v>2.642651297</v>
      </c>
      <c r="V22" s="89">
        <f t="shared" si="23"/>
        <v>2.821808511</v>
      </c>
      <c r="W22" s="89">
        <f t="shared" si="23"/>
        <v>2.209532374</v>
      </c>
      <c r="X22" s="89">
        <f t="shared" si="23"/>
        <v>2.479562044</v>
      </c>
      <c r="Y22" s="89">
        <f t="shared" si="23"/>
        <v>2.432251908</v>
      </c>
      <c r="Z22" s="89">
        <f t="shared" si="23"/>
        <v>2.858173404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</row>
    <row r="23">
      <c r="A23" s="67">
        <v>2017.0</v>
      </c>
      <c r="B23" s="99">
        <f t="shared" ref="B23:C23" si="24">100%-B17</f>
        <v>0.845</v>
      </c>
      <c r="C23" s="99">
        <f t="shared" si="24"/>
        <v>0.7</v>
      </c>
      <c r="D23" s="75">
        <f t="shared" si="18"/>
        <v>514290</v>
      </c>
      <c r="E23" s="88"/>
      <c r="F23" s="98">
        <v>734699.9999999999</v>
      </c>
      <c r="G23" s="43"/>
      <c r="H23" s="43"/>
      <c r="I23" s="43"/>
      <c r="J23" s="43"/>
      <c r="K23" s="43"/>
      <c r="L23" s="43"/>
      <c r="M23" s="90" t="s">
        <v>85</v>
      </c>
      <c r="N23" s="43"/>
      <c r="O23" s="88">
        <f t="shared" ref="O23:Y23" si="25">O22-N22</f>
        <v>-1.62244898</v>
      </c>
      <c r="P23" s="88">
        <f t="shared" si="25"/>
        <v>1.132170979</v>
      </c>
      <c r="Q23" s="88">
        <f t="shared" si="25"/>
        <v>-0.2122154478</v>
      </c>
      <c r="R23" s="88">
        <f t="shared" si="25"/>
        <v>-1.413902262</v>
      </c>
      <c r="S23" s="88">
        <f t="shared" si="25"/>
        <v>-0.4745762712</v>
      </c>
      <c r="T23" s="88">
        <f t="shared" si="25"/>
        <v>0.3101813441</v>
      </c>
      <c r="U23" s="88">
        <f t="shared" si="25"/>
        <v>-0.4132927591</v>
      </c>
      <c r="V23" s="88">
        <f t="shared" si="25"/>
        <v>0.1791572138</v>
      </c>
      <c r="W23" s="88">
        <f t="shared" si="25"/>
        <v>-0.6122761365</v>
      </c>
      <c r="X23" s="88">
        <f t="shared" si="25"/>
        <v>0.2700296697</v>
      </c>
      <c r="Y23" s="88">
        <f t="shared" si="25"/>
        <v>-0.0473101354</v>
      </c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</row>
    <row r="24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</row>
    <row r="25">
      <c r="A25" s="43"/>
      <c r="B25" s="100"/>
      <c r="C25" s="100"/>
      <c r="D25" s="100"/>
      <c r="E25" s="100"/>
      <c r="F25" s="100"/>
      <c r="G25" s="100"/>
      <c r="H25" s="100"/>
      <c r="I25" s="100"/>
      <c r="J25" s="100"/>
      <c r="K25" s="100">
        <v>2019.0</v>
      </c>
      <c r="O25" s="101">
        <v>2020.0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</row>
    <row r="26">
      <c r="A26" s="80"/>
      <c r="B26" s="81"/>
      <c r="C26" s="81">
        <v>43466.0</v>
      </c>
      <c r="D26" s="81">
        <v>43497.0</v>
      </c>
      <c r="E26" s="81">
        <v>43525.0</v>
      </c>
      <c r="F26" s="81">
        <v>43556.0</v>
      </c>
      <c r="G26" s="81">
        <v>43586.0</v>
      </c>
      <c r="H26" s="81">
        <v>43617.0</v>
      </c>
      <c r="I26" s="81">
        <v>43647.0</v>
      </c>
      <c r="J26" s="81">
        <v>43678.0</v>
      </c>
      <c r="K26" s="81">
        <v>43709.0</v>
      </c>
      <c r="L26" s="81">
        <v>43739.0</v>
      </c>
      <c r="M26" s="81">
        <v>43770.0</v>
      </c>
      <c r="N26" s="81">
        <v>43800.0</v>
      </c>
      <c r="O26" s="81">
        <v>43831.0</v>
      </c>
      <c r="P26" s="81">
        <v>43862.0</v>
      </c>
      <c r="Q26" s="81">
        <v>43891.0</v>
      </c>
      <c r="R26" s="81">
        <v>43922.0</v>
      </c>
      <c r="S26" s="81">
        <v>43952.0</v>
      </c>
      <c r="T26" s="81">
        <v>43983.0</v>
      </c>
      <c r="U26" s="81">
        <v>44013.0</v>
      </c>
      <c r="V26" s="81">
        <v>44044.0</v>
      </c>
      <c r="W26" s="81">
        <v>44075.0</v>
      </c>
      <c r="X26" s="81">
        <v>44105.0</v>
      </c>
      <c r="Y26" s="81">
        <v>44136.0</v>
      </c>
      <c r="Z26" s="81">
        <v>44166.0</v>
      </c>
      <c r="AA26" s="67" t="s">
        <v>94</v>
      </c>
      <c r="AB26" s="80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</row>
    <row r="27">
      <c r="A27" s="102" t="s">
        <v>95</v>
      </c>
      <c r="B27" s="103"/>
      <c r="C27" s="84">
        <v>205.1</v>
      </c>
      <c r="D27" s="84">
        <v>204.9</v>
      </c>
      <c r="E27" s="84">
        <v>262.5</v>
      </c>
      <c r="F27" s="84">
        <v>269.6</v>
      </c>
      <c r="G27" s="84">
        <v>276.8</v>
      </c>
      <c r="H27" s="84">
        <v>274.2</v>
      </c>
      <c r="I27" s="84">
        <v>318.4</v>
      </c>
      <c r="J27" s="84">
        <v>361.5</v>
      </c>
      <c r="K27" s="84">
        <v>359.9</v>
      </c>
      <c r="L27" s="84">
        <v>391.6</v>
      </c>
      <c r="M27" s="84">
        <v>727.7</v>
      </c>
      <c r="N27" s="84">
        <v>525.4</v>
      </c>
      <c r="O27" s="84">
        <v>466.0</v>
      </c>
      <c r="P27" s="84">
        <v>431.3</v>
      </c>
      <c r="Q27" s="84">
        <v>606.9</v>
      </c>
      <c r="R27" s="84">
        <v>846.0</v>
      </c>
      <c r="S27" s="84">
        <v>886.8</v>
      </c>
      <c r="T27" s="84">
        <v>892.9</v>
      </c>
      <c r="U27" s="84">
        <v>794.7</v>
      </c>
      <c r="V27" s="84">
        <v>922.2</v>
      </c>
      <c r="W27" s="84">
        <v>1086.0</v>
      </c>
      <c r="X27" s="84">
        <v>1600.0</v>
      </c>
      <c r="Y27" s="84">
        <v>1246.0</v>
      </c>
      <c r="Z27" s="84">
        <v>1246.0</v>
      </c>
      <c r="AA27" s="104">
        <f>SUM(O27:Z27)</f>
        <v>11024.8</v>
      </c>
      <c r="AB27" s="82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</row>
    <row r="28">
      <c r="A28" s="44" t="s">
        <v>96</v>
      </c>
      <c r="B28" s="105">
        <f t="shared" ref="B28:B29" si="27">AVERAGE(C28:Z28)</f>
        <v>0.09517204531</v>
      </c>
      <c r="C28" s="106"/>
      <c r="D28" s="106"/>
      <c r="E28" s="107"/>
      <c r="F28" s="107">
        <f t="shared" ref="F28:Z28" si="26">SUM(D27:F27)/SUM(C27:E27)-1</f>
        <v>0.09591078067</v>
      </c>
      <c r="G28" s="107">
        <f t="shared" si="26"/>
        <v>0.09755766621</v>
      </c>
      <c r="H28" s="107">
        <f t="shared" si="26"/>
        <v>0.01446408703</v>
      </c>
      <c r="I28" s="107">
        <f t="shared" si="26"/>
        <v>0.05946868145</v>
      </c>
      <c r="J28" s="107">
        <f t="shared" si="26"/>
        <v>0.09742351047</v>
      </c>
      <c r="K28" s="107">
        <f t="shared" si="26"/>
        <v>0.08982286972</v>
      </c>
      <c r="L28" s="107">
        <f t="shared" si="26"/>
        <v>0.07039815349</v>
      </c>
      <c r="M28" s="107">
        <f t="shared" si="26"/>
        <v>0.3290206649</v>
      </c>
      <c r="N28" s="107">
        <f t="shared" si="26"/>
        <v>0.1118848026</v>
      </c>
      <c r="O28" s="107">
        <f t="shared" si="26"/>
        <v>0.04523621329</v>
      </c>
      <c r="P28" s="107">
        <f t="shared" si="26"/>
        <v>-0.172415799</v>
      </c>
      <c r="Q28" s="107">
        <f t="shared" si="26"/>
        <v>0.05728544317</v>
      </c>
      <c r="R28" s="107">
        <f t="shared" si="26"/>
        <v>0.2526259806</v>
      </c>
      <c r="S28" s="107">
        <f t="shared" si="26"/>
        <v>0.2417471606</v>
      </c>
      <c r="T28" s="107">
        <f t="shared" si="26"/>
        <v>0.1222378937</v>
      </c>
      <c r="U28" s="107">
        <f t="shared" si="26"/>
        <v>-0.0195376471</v>
      </c>
      <c r="V28" s="107">
        <f t="shared" si="26"/>
        <v>0.01375077688</v>
      </c>
      <c r="W28" s="107">
        <f t="shared" si="26"/>
        <v>0.07399034409</v>
      </c>
      <c r="X28" s="107">
        <f t="shared" si="26"/>
        <v>0.2873095722</v>
      </c>
      <c r="Y28" s="107">
        <f t="shared" si="26"/>
        <v>0.08974003658</v>
      </c>
      <c r="Z28" s="107">
        <f t="shared" si="26"/>
        <v>0.04069175992</v>
      </c>
      <c r="AA28" s="10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</row>
    <row r="29">
      <c r="A29" s="94" t="s">
        <v>97</v>
      </c>
      <c r="B29" s="105">
        <f t="shared" si="27"/>
        <v>0.1058177331</v>
      </c>
      <c r="C29" s="45"/>
      <c r="D29" s="45">
        <f t="shared" ref="D29:Z29" si="28">D27/C27-1</f>
        <v>-0.0009751340809</v>
      </c>
      <c r="E29" s="45">
        <f t="shared" si="28"/>
        <v>0.2811127379</v>
      </c>
      <c r="F29" s="45">
        <f t="shared" si="28"/>
        <v>0.02704761905</v>
      </c>
      <c r="G29" s="45">
        <f t="shared" si="28"/>
        <v>0.02670623145</v>
      </c>
      <c r="H29" s="45">
        <f t="shared" si="28"/>
        <v>-0.009393063584</v>
      </c>
      <c r="I29" s="45">
        <f t="shared" si="28"/>
        <v>0.1611962071</v>
      </c>
      <c r="J29" s="45">
        <f t="shared" si="28"/>
        <v>0.1353643216</v>
      </c>
      <c r="K29" s="45">
        <f t="shared" si="28"/>
        <v>-0.004426002766</v>
      </c>
      <c r="L29" s="45">
        <f t="shared" si="28"/>
        <v>0.08808002223</v>
      </c>
      <c r="M29" s="45">
        <f t="shared" si="28"/>
        <v>0.8582737487</v>
      </c>
      <c r="N29" s="45">
        <f t="shared" si="28"/>
        <v>-0.2779991755</v>
      </c>
      <c r="O29" s="45">
        <f t="shared" si="28"/>
        <v>-0.1130567187</v>
      </c>
      <c r="P29" s="45">
        <f t="shared" si="28"/>
        <v>-0.07446351931</v>
      </c>
      <c r="Q29" s="45">
        <f t="shared" si="28"/>
        <v>0.407141201</v>
      </c>
      <c r="R29" s="45">
        <f t="shared" si="28"/>
        <v>0.3939693524</v>
      </c>
      <c r="S29" s="45">
        <f t="shared" si="28"/>
        <v>0.04822695035</v>
      </c>
      <c r="T29" s="45">
        <f t="shared" si="28"/>
        <v>0.006878664862</v>
      </c>
      <c r="U29" s="45">
        <f t="shared" si="28"/>
        <v>-0.109978721</v>
      </c>
      <c r="V29" s="45">
        <f t="shared" si="28"/>
        <v>0.1604379011</v>
      </c>
      <c r="W29" s="45">
        <f t="shared" si="28"/>
        <v>0.1776187378</v>
      </c>
      <c r="X29" s="45">
        <f t="shared" si="28"/>
        <v>0.4732965009</v>
      </c>
      <c r="Y29" s="45">
        <f t="shared" si="28"/>
        <v>-0.22125</v>
      </c>
      <c r="Z29" s="45">
        <f t="shared" si="28"/>
        <v>0</v>
      </c>
      <c r="AA29" s="10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</row>
    <row r="30">
      <c r="A30" s="94" t="s">
        <v>98</v>
      </c>
      <c r="B30" s="105"/>
      <c r="C30" s="108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</row>
    <row r="31">
      <c r="A31" s="94" t="s">
        <v>99</v>
      </c>
      <c r="B31" s="105">
        <f>AVERAGE(C31:Z31)</f>
        <v>0.3223782241</v>
      </c>
      <c r="C31" s="108"/>
      <c r="D31" s="108"/>
      <c r="E31" s="107"/>
      <c r="F31" s="108"/>
      <c r="G31" s="108"/>
      <c r="H31" s="107">
        <f>H34/E34-1</f>
        <v>0.2202230483</v>
      </c>
      <c r="I31" s="108"/>
      <c r="J31" s="108"/>
      <c r="K31" s="107">
        <f>K34/H34-1</f>
        <v>0.2671216183</v>
      </c>
      <c r="L31" s="108"/>
      <c r="M31" s="108"/>
      <c r="N31" s="107">
        <f>N34/K34-1</f>
        <v>0.5817464897</v>
      </c>
      <c r="O31" s="108"/>
      <c r="P31" s="108"/>
      <c r="Q31" s="107">
        <f>Q34/N34-1</f>
        <v>-0.08542591354</v>
      </c>
      <c r="R31" s="108"/>
      <c r="S31" s="108"/>
      <c r="T31" s="107">
        <f>T34/Q34-1</f>
        <v>0.7455790453</v>
      </c>
      <c r="U31" s="108"/>
      <c r="V31" s="108"/>
      <c r="W31" s="107">
        <f>W34/T34-1</f>
        <v>0.06748676543</v>
      </c>
      <c r="X31" s="108"/>
      <c r="Y31" s="108"/>
      <c r="Z31" s="107">
        <f>Z34/W34-1</f>
        <v>0.459916515</v>
      </c>
      <c r="AA31" s="10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</row>
    <row r="32">
      <c r="A32" s="94"/>
      <c r="B32" s="105"/>
      <c r="C32" s="108"/>
      <c r="D32" s="108"/>
      <c r="E32" s="107"/>
      <c r="F32" s="108"/>
      <c r="G32" s="108"/>
      <c r="H32" s="107"/>
      <c r="I32" s="108"/>
      <c r="J32" s="108"/>
      <c r="K32" s="107"/>
      <c r="L32" s="108"/>
      <c r="M32" s="108"/>
      <c r="N32" s="107"/>
      <c r="O32" s="108"/>
      <c r="P32" s="108"/>
      <c r="Q32" s="107"/>
      <c r="R32" s="108"/>
      <c r="S32" s="108"/>
      <c r="T32" s="107"/>
      <c r="U32" s="108"/>
      <c r="V32" s="108"/>
      <c r="W32" s="107"/>
      <c r="X32" s="108"/>
      <c r="Y32" s="108"/>
      <c r="Z32" s="107"/>
      <c r="AA32" s="10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</row>
    <row r="33">
      <c r="A33" s="94" t="s">
        <v>87</v>
      </c>
      <c r="B33" s="105">
        <f>Z33/N33</f>
        <v>2.639027193</v>
      </c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>
        <f>SUM(C27:N27)</f>
        <v>4177.6</v>
      </c>
      <c r="O33" s="109"/>
      <c r="P33" s="109"/>
      <c r="Q33" s="109"/>
      <c r="R33" s="109"/>
      <c r="S33" s="109"/>
      <c r="T33" s="110"/>
      <c r="U33" s="110"/>
      <c r="V33" s="110"/>
      <c r="W33" s="110"/>
      <c r="X33" s="110"/>
      <c r="Y33" s="110"/>
      <c r="Z33" s="110">
        <f>SUM(O27:Z27)</f>
        <v>11024.8</v>
      </c>
      <c r="AA33" s="10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</row>
    <row r="34">
      <c r="A34" s="86"/>
      <c r="B34" s="108"/>
      <c r="C34" s="108"/>
      <c r="D34" s="109"/>
      <c r="E34" s="111">
        <f>SUM(C27:E27)</f>
        <v>672.5</v>
      </c>
      <c r="F34" s="109"/>
      <c r="G34" s="109"/>
      <c r="H34" s="110">
        <f>SUM(F27:H27)</f>
        <v>820.6</v>
      </c>
      <c r="I34" s="109"/>
      <c r="J34" s="109"/>
      <c r="K34" s="109">
        <f>SUM(I27:K27)</f>
        <v>1039.8</v>
      </c>
      <c r="L34" s="109"/>
      <c r="M34" s="109"/>
      <c r="N34" s="109">
        <f>SUM(L27:N27)</f>
        <v>1644.7</v>
      </c>
      <c r="O34" s="109"/>
      <c r="P34" s="109"/>
      <c r="Q34" s="109">
        <f>SUM(O27:Q27)</f>
        <v>1504.2</v>
      </c>
      <c r="R34" s="109"/>
      <c r="S34" s="109"/>
      <c r="T34" s="110">
        <f>SUM(R27:T27)</f>
        <v>2625.7</v>
      </c>
      <c r="U34" s="110"/>
      <c r="V34" s="110"/>
      <c r="W34" s="110">
        <f>SUM(U27:W27)</f>
        <v>2802.9</v>
      </c>
      <c r="X34" s="110"/>
      <c r="Y34" s="110"/>
      <c r="Z34" s="110">
        <f>SUM(X27:Z27)</f>
        <v>4092</v>
      </c>
      <c r="AA34" s="10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</row>
    <row r="37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</row>
    <row r="38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</row>
    <row r="40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</row>
    <row r="4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</row>
    <row r="4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</row>
    <row r="4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</row>
    <row r="4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</row>
    <row r="46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</row>
    <row r="47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</row>
    <row r="48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</row>
    <row r="4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</row>
    <row r="50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</row>
    <row r="5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</row>
    <row r="5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 t="str">
        <f>M53/M52-1</f>
        <v>#DIV/0!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43"/>
      <c r="BZ421" s="43"/>
      <c r="CA421" s="43"/>
      <c r="CB421" s="43"/>
      <c r="CC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43"/>
      <c r="BY422" s="43"/>
      <c r="BZ422" s="43"/>
      <c r="CA422" s="43"/>
      <c r="CB422" s="43"/>
      <c r="CC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43"/>
      <c r="BY423" s="43"/>
      <c r="BZ423" s="43"/>
      <c r="CA423" s="43"/>
      <c r="CB423" s="43"/>
      <c r="CC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43"/>
      <c r="BY425" s="43"/>
      <c r="BZ425" s="43"/>
      <c r="CA425" s="43"/>
      <c r="CB425" s="43"/>
      <c r="CC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43"/>
      <c r="BZ427" s="43"/>
      <c r="CA427" s="43"/>
      <c r="CB427" s="43"/>
      <c r="CC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43"/>
      <c r="BZ428" s="43"/>
      <c r="CA428" s="43"/>
      <c r="CB428" s="43"/>
      <c r="CC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43"/>
      <c r="BZ429" s="43"/>
      <c r="CA429" s="43"/>
      <c r="CB429" s="43"/>
      <c r="CC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43"/>
      <c r="BZ430" s="43"/>
      <c r="CA430" s="43"/>
      <c r="CB430" s="43"/>
      <c r="CC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43"/>
      <c r="BY449" s="43"/>
      <c r="BZ449" s="43"/>
      <c r="CA449" s="43"/>
      <c r="CB449" s="43"/>
      <c r="CC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43"/>
      <c r="BY480" s="43"/>
      <c r="BZ480" s="43"/>
      <c r="CA480" s="43"/>
      <c r="CB480" s="43"/>
      <c r="CC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</row>
    <row r="96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</row>
    <row r="96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</row>
    <row r="963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</row>
    <row r="96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</row>
    <row r="96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</row>
    <row r="966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</row>
    <row r="967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</row>
    <row r="968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</row>
    <row r="969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</row>
    <row r="970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</row>
    <row r="97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</row>
    <row r="97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</row>
    <row r="973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</row>
    <row r="97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</row>
    <row r="97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</row>
    <row r="976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</row>
    <row r="977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</row>
    <row r="978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</row>
    <row r="979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</row>
  </sheetData>
  <mergeCells count="2">
    <mergeCell ref="K25:N25"/>
    <mergeCell ref="O25:Z2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36.57"/>
    <col customWidth="1" min="3" max="3" width="8.71"/>
    <col customWidth="1" min="4" max="4" width="8.29"/>
    <col customWidth="1" min="5" max="6" width="8.57"/>
    <col customWidth="1" min="7" max="7" width="8.71"/>
    <col customWidth="1" min="8" max="9" width="8.57"/>
    <col customWidth="1" min="10" max="10" width="8.43"/>
    <col customWidth="1" min="11" max="11" width="8.71"/>
    <col customWidth="1" min="12" max="12" width="8.57"/>
    <col customWidth="1" min="13" max="13" width="9.57"/>
    <col customWidth="1" min="14" max="14" width="9.14"/>
    <col customWidth="1" min="15" max="15" width="9.43"/>
    <col customWidth="1" min="16" max="16" width="12.57"/>
  </cols>
  <sheetData>
    <row r="1">
      <c r="A1" s="112"/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>
      <c r="A2" s="112"/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>
      <c r="A3" s="112"/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>
      <c r="A4" s="112"/>
      <c r="B4" s="113"/>
      <c r="C4" s="115" t="s">
        <v>100</v>
      </c>
      <c r="D4" s="115" t="s">
        <v>101</v>
      </c>
      <c r="E4" s="115" t="s">
        <v>102</v>
      </c>
      <c r="F4" s="115" t="s">
        <v>103</v>
      </c>
      <c r="G4" s="115" t="s">
        <v>104</v>
      </c>
      <c r="H4" s="115" t="s">
        <v>105</v>
      </c>
      <c r="I4" s="115" t="s">
        <v>106</v>
      </c>
      <c r="J4" s="115" t="s">
        <v>107</v>
      </c>
      <c r="K4" s="115" t="s">
        <v>108</v>
      </c>
      <c r="L4" s="115" t="s">
        <v>109</v>
      </c>
      <c r="M4" s="115" t="s">
        <v>110</v>
      </c>
      <c r="N4" s="115" t="s">
        <v>111</v>
      </c>
      <c r="O4" s="115" t="s">
        <v>112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>
      <c r="A5" s="116" t="s">
        <v>113</v>
      </c>
      <c r="B5" s="117" t="s">
        <v>114</v>
      </c>
      <c r="C5" s="118">
        <v>4500.0</v>
      </c>
      <c r="D5" s="118">
        <v>4500.0</v>
      </c>
      <c r="E5" s="118">
        <v>10000.0</v>
      </c>
      <c r="F5" s="118">
        <v>10000.0</v>
      </c>
      <c r="G5" s="118">
        <v>10000.0</v>
      </c>
      <c r="H5" s="118">
        <v>10000.0</v>
      </c>
      <c r="I5" s="118">
        <v>10000.0</v>
      </c>
      <c r="J5" s="118">
        <v>10000.0</v>
      </c>
      <c r="K5" s="118">
        <v>10000.0</v>
      </c>
      <c r="L5" s="118">
        <v>10000.0</v>
      </c>
      <c r="M5" s="118">
        <v>10000.0</v>
      </c>
      <c r="N5" s="118">
        <v>10000.0</v>
      </c>
      <c r="O5" s="118">
        <v>10000.0</v>
      </c>
      <c r="P5" s="119">
        <f>SUM(C5:O5)</f>
        <v>119000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>
      <c r="B6" s="117" t="s">
        <v>115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>
        <f>'Revenue Impact'!J20</f>
        <v>3026832.282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>
      <c r="B7" s="117" t="s">
        <v>116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>
        <f>P6*31.99%</f>
        <v>968283.647</v>
      </c>
      <c r="Q7" s="114"/>
      <c r="R7" s="122">
        <f>P6/P5</f>
        <v>25.4355654</v>
      </c>
      <c r="S7" s="114"/>
      <c r="T7" s="114"/>
      <c r="U7" s="114"/>
      <c r="V7" s="114"/>
      <c r="W7" s="114"/>
      <c r="X7" s="114"/>
      <c r="Y7" s="114"/>
      <c r="Z7" s="114"/>
      <c r="AA7" s="114"/>
    </row>
    <row r="8">
      <c r="B8" s="117" t="s">
        <v>117</v>
      </c>
      <c r="C8" s="123"/>
      <c r="D8" s="123"/>
      <c r="E8" s="123"/>
      <c r="F8" s="123"/>
      <c r="G8" s="124"/>
      <c r="H8" s="123"/>
      <c r="I8" s="123"/>
      <c r="J8" s="123"/>
      <c r="K8" s="123"/>
      <c r="L8" s="123"/>
      <c r="M8" s="123"/>
      <c r="N8" s="123"/>
      <c r="O8" s="123"/>
      <c r="P8" s="125">
        <f>P7/P5</f>
        <v>8.13683737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>
      <c r="A9" s="112"/>
      <c r="B9" s="11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>
      <c r="A10" s="112"/>
      <c r="B10" s="11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>
      <c r="A11" s="126" t="s">
        <v>118</v>
      </c>
      <c r="B11" s="117" t="s">
        <v>114</v>
      </c>
      <c r="C11" s="115" t="s">
        <v>100</v>
      </c>
      <c r="D11" s="115" t="s">
        <v>101</v>
      </c>
      <c r="E11" s="115" t="s">
        <v>102</v>
      </c>
      <c r="F11" s="115" t="s">
        <v>103</v>
      </c>
      <c r="G11" s="115" t="s">
        <v>104</v>
      </c>
      <c r="H11" s="115" t="s">
        <v>105</v>
      </c>
      <c r="I11" s="115" t="s">
        <v>106</v>
      </c>
      <c r="J11" s="115" t="s">
        <v>107</v>
      </c>
      <c r="K11" s="115" t="s">
        <v>108</v>
      </c>
      <c r="L11" s="115" t="s">
        <v>109</v>
      </c>
      <c r="M11" s="115" t="s">
        <v>110</v>
      </c>
      <c r="N11" s="115" t="s">
        <v>111</v>
      </c>
      <c r="O11" s="115" t="s">
        <v>112</v>
      </c>
      <c r="P11" s="119">
        <f>SUM(C12:O12)</f>
        <v>119000</v>
      </c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>
      <c r="B12" s="117" t="s">
        <v>115</v>
      </c>
      <c r="C12" s="118">
        <v>4500.0</v>
      </c>
      <c r="D12" s="118">
        <v>4500.0</v>
      </c>
      <c r="E12" s="118">
        <v>10000.0</v>
      </c>
      <c r="F12" s="118">
        <v>10000.0</v>
      </c>
      <c r="G12" s="118">
        <v>10000.0</v>
      </c>
      <c r="H12" s="118">
        <v>10000.0</v>
      </c>
      <c r="I12" s="118">
        <v>10000.0</v>
      </c>
      <c r="J12" s="118">
        <v>10000.0</v>
      </c>
      <c r="K12" s="118">
        <v>10000.0</v>
      </c>
      <c r="L12" s="118">
        <v>10000.0</v>
      </c>
      <c r="M12" s="118">
        <v>10000.0</v>
      </c>
      <c r="N12" s="118">
        <v>10000.0</v>
      </c>
      <c r="O12" s="118">
        <v>10000.0</v>
      </c>
      <c r="P12" s="121">
        <f>P6/2</f>
        <v>1513416.141</v>
      </c>
      <c r="Q12" s="114"/>
      <c r="R12" s="122">
        <f>P12/P11</f>
        <v>12.7177827</v>
      </c>
      <c r="S12" s="114"/>
      <c r="T12" s="114"/>
      <c r="U12" s="114"/>
      <c r="V12" s="114"/>
      <c r="W12" s="114"/>
      <c r="X12" s="114"/>
      <c r="Y12" s="114"/>
      <c r="Z12" s="114"/>
      <c r="AA12" s="114"/>
    </row>
    <row r="13">
      <c r="B13" s="117" t="s">
        <v>116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21">
        <f>P12*31.99%</f>
        <v>484141.8235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>
      <c r="B14" s="117" t="s">
        <v>117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25">
        <f>P13/P11</f>
        <v>4.068418685</v>
      </c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>
      <c r="A15" s="112"/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>
      <c r="A16" s="112"/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>
      <c r="A17" s="112"/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>
      <c r="A18" s="112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</row>
    <row r="19">
      <c r="A19" s="112"/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>
      <c r="A20" s="112"/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>
      <c r="A21" s="112"/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>
      <c r="A22" s="112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</row>
    <row r="23">
      <c r="A23" s="112"/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>
      <c r="A24" s="112"/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>
      <c r="A25" s="112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>
      <c r="A26" s="112"/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</row>
    <row r="27">
      <c r="A27" s="112"/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>
      <c r="A28" s="112"/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>
      <c r="A29" s="112"/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</row>
    <row r="30">
      <c r="A30" s="112"/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</row>
    <row r="31">
      <c r="A31" s="112"/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</row>
    <row r="32">
      <c r="A32" s="112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</row>
    <row r="33">
      <c r="A33" s="112"/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</row>
    <row r="34">
      <c r="A34" s="112"/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</row>
    <row r="35">
      <c r="A35" s="112"/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</row>
    <row r="36">
      <c r="A36" s="112"/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</row>
    <row r="37">
      <c r="A37" s="112"/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</row>
    <row r="38">
      <c r="A38" s="112"/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</row>
    <row r="39">
      <c r="A39" s="112"/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>
      <c r="A40" s="112"/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</row>
    <row r="41">
      <c r="A41" s="112"/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</row>
    <row r="42">
      <c r="A42" s="112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</row>
    <row r="43">
      <c r="A43" s="112"/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</row>
    <row r="44">
      <c r="A44" s="112"/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>
      <c r="A45" s="112"/>
      <c r="B45" s="113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</row>
    <row r="46">
      <c r="A46" s="112"/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</row>
    <row r="47">
      <c r="A47" s="112"/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</row>
    <row r="48">
      <c r="A48" s="112"/>
      <c r="B48" s="113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</row>
    <row r="49">
      <c r="A49" s="112"/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</row>
    <row r="50">
      <c r="A50" s="112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</row>
    <row r="51">
      <c r="A51" s="112"/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</row>
    <row r="52">
      <c r="A52" s="112"/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</row>
    <row r="53">
      <c r="A53" s="112"/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</row>
    <row r="54">
      <c r="A54" s="112"/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</row>
    <row r="55">
      <c r="A55" s="112"/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</row>
    <row r="56">
      <c r="A56" s="112"/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</row>
    <row r="57">
      <c r="A57" s="112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</row>
    <row r="58">
      <c r="A58" s="112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</row>
    <row r="59">
      <c r="A59" s="112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</row>
    <row r="60">
      <c r="A60" s="112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</row>
    <row r="61">
      <c r="A61" s="112"/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</row>
    <row r="62">
      <c r="A62" s="112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</row>
    <row r="63">
      <c r="A63" s="112"/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</row>
    <row r="64">
      <c r="A64" s="112"/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</row>
    <row r="65">
      <c r="A65" s="112"/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</row>
    <row r="66">
      <c r="A66" s="112"/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</row>
    <row r="67">
      <c r="A67" s="112"/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</row>
    <row r="68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</row>
    <row r="69">
      <c r="A69" s="112"/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</row>
    <row r="70">
      <c r="A70" s="112"/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</row>
    <row r="71">
      <c r="A71" s="112"/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</row>
    <row r="72">
      <c r="A72" s="112"/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</row>
    <row r="73">
      <c r="A73" s="112"/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</row>
    <row r="74">
      <c r="A74" s="112"/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</row>
    <row r="75">
      <c r="A75" s="112"/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</row>
    <row r="76">
      <c r="A76" s="112"/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</row>
    <row r="77">
      <c r="A77" s="112"/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</row>
    <row r="78">
      <c r="A78" s="112"/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</row>
    <row r="79">
      <c r="A79" s="112"/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</row>
    <row r="80">
      <c r="A80" s="112"/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</row>
    <row r="81">
      <c r="A81" s="112"/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</row>
    <row r="82">
      <c r="A82" s="112"/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</row>
    <row r="83">
      <c r="A83" s="112"/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</row>
    <row r="84">
      <c r="A84" s="112"/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</row>
    <row r="85">
      <c r="A85" s="112"/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</row>
    <row r="86">
      <c r="A86" s="112"/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</row>
    <row r="87">
      <c r="A87" s="112"/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</row>
    <row r="88">
      <c r="A88" s="112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</row>
    <row r="89">
      <c r="A89" s="112"/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</row>
    <row r="90">
      <c r="A90" s="112"/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</row>
    <row r="91">
      <c r="A91" s="112"/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</row>
    <row r="92">
      <c r="A92" s="112"/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</row>
    <row r="93">
      <c r="A93" s="112"/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</row>
    <row r="94">
      <c r="A94" s="112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</row>
    <row r="95">
      <c r="A95" s="112"/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</row>
    <row r="96">
      <c r="A96" s="112"/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</row>
    <row r="97">
      <c r="A97" s="112"/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</row>
    <row r="98">
      <c r="A98" s="112"/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</row>
    <row r="99">
      <c r="A99" s="112"/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</row>
    <row r="100">
      <c r="A100" s="112"/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</row>
    <row r="101">
      <c r="A101" s="112"/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</row>
    <row r="102">
      <c r="A102" s="112"/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</row>
    <row r="103">
      <c r="A103" s="112"/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</row>
    <row r="104">
      <c r="A104" s="112"/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</row>
    <row r="105">
      <c r="A105" s="112"/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</row>
    <row r="106">
      <c r="A106" s="112"/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</row>
    <row r="107">
      <c r="A107" s="112"/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</row>
    <row r="108">
      <c r="A108" s="112"/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</row>
    <row r="109">
      <c r="A109" s="112"/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</row>
    <row r="110">
      <c r="A110" s="112"/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</row>
    <row r="111">
      <c r="A111" s="112"/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</row>
    <row r="112">
      <c r="A112" s="112"/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</row>
    <row r="113">
      <c r="A113" s="112"/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</row>
    <row r="114">
      <c r="A114" s="112"/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</row>
    <row r="115">
      <c r="A115" s="112"/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</row>
    <row r="116">
      <c r="A116" s="112"/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</row>
    <row r="117">
      <c r="A117" s="112"/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</row>
    <row r="118">
      <c r="A118" s="112"/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</row>
    <row r="119">
      <c r="A119" s="112"/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</row>
    <row r="120">
      <c r="A120" s="112"/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</row>
    <row r="121">
      <c r="A121" s="112"/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</row>
    <row r="122">
      <c r="A122" s="112"/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</row>
    <row r="123">
      <c r="A123" s="112"/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</row>
    <row r="124">
      <c r="A124" s="112"/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</row>
    <row r="125">
      <c r="A125" s="112"/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</row>
    <row r="126">
      <c r="A126" s="112"/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</row>
    <row r="127">
      <c r="A127" s="112"/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</row>
    <row r="128">
      <c r="A128" s="112"/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</row>
    <row r="129">
      <c r="A129" s="112"/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</row>
    <row r="130">
      <c r="A130" s="112"/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</row>
    <row r="131">
      <c r="A131" s="112"/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</row>
    <row r="132">
      <c r="A132" s="112"/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</row>
    <row r="133">
      <c r="A133" s="112"/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</row>
    <row r="134">
      <c r="A134" s="112"/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</row>
    <row r="135">
      <c r="A135" s="112"/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</row>
    <row r="136">
      <c r="A136" s="112"/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</row>
    <row r="137">
      <c r="A137" s="112"/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</row>
    <row r="138">
      <c r="A138" s="112"/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</row>
    <row r="139">
      <c r="A139" s="112"/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</row>
    <row r="140">
      <c r="A140" s="112"/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</row>
    <row r="141">
      <c r="A141" s="112"/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</row>
    <row r="142">
      <c r="A142" s="112"/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</row>
    <row r="143">
      <c r="A143" s="112"/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</row>
    <row r="144">
      <c r="A144" s="112"/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</row>
    <row r="145">
      <c r="A145" s="112"/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</row>
    <row r="146">
      <c r="A146" s="112"/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</row>
    <row r="147">
      <c r="A147" s="112"/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</row>
    <row r="148">
      <c r="A148" s="112"/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</row>
    <row r="149">
      <c r="A149" s="112"/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</row>
    <row r="150">
      <c r="A150" s="112"/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</row>
    <row r="151">
      <c r="A151" s="112"/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</row>
    <row r="152">
      <c r="A152" s="112"/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</row>
    <row r="153">
      <c r="A153" s="112"/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</row>
    <row r="154">
      <c r="A154" s="112"/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</row>
    <row r="155">
      <c r="A155" s="112"/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</row>
    <row r="156">
      <c r="A156" s="112"/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</row>
    <row r="157">
      <c r="A157" s="112"/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</row>
    <row r="158">
      <c r="A158" s="112"/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</row>
    <row r="159">
      <c r="A159" s="112"/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</row>
    <row r="160">
      <c r="A160" s="112"/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</row>
    <row r="161">
      <c r="A161" s="112"/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</row>
    <row r="162">
      <c r="A162" s="112"/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</row>
    <row r="163">
      <c r="A163" s="112"/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</row>
    <row r="164">
      <c r="A164" s="112"/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</row>
    <row r="165">
      <c r="A165" s="112"/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</row>
    <row r="166">
      <c r="A166" s="112"/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</row>
    <row r="167">
      <c r="A167" s="112"/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</row>
    <row r="168">
      <c r="A168" s="112"/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</row>
    <row r="169">
      <c r="A169" s="112"/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</row>
    <row r="170">
      <c r="A170" s="112"/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</row>
    <row r="171">
      <c r="A171" s="112"/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</row>
    <row r="172">
      <c r="A172" s="112"/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</row>
    <row r="173">
      <c r="A173" s="112"/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</row>
    <row r="174">
      <c r="A174" s="112"/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</row>
    <row r="175">
      <c r="A175" s="112"/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</row>
    <row r="176">
      <c r="A176" s="112"/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</row>
    <row r="177">
      <c r="A177" s="112"/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</row>
    <row r="178">
      <c r="A178" s="112"/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</row>
    <row r="179">
      <c r="A179" s="112"/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</row>
    <row r="180">
      <c r="A180" s="112"/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</row>
    <row r="181">
      <c r="A181" s="112"/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</row>
    <row r="182">
      <c r="A182" s="112"/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</row>
    <row r="183">
      <c r="A183" s="112"/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</row>
    <row r="184">
      <c r="A184" s="112"/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</row>
    <row r="185">
      <c r="A185" s="112"/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</row>
    <row r="186">
      <c r="A186" s="112"/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</row>
    <row r="187">
      <c r="A187" s="112"/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</row>
    <row r="188">
      <c r="A188" s="112"/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</row>
    <row r="189">
      <c r="A189" s="112"/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</row>
    <row r="190">
      <c r="A190" s="112"/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</row>
    <row r="191">
      <c r="A191" s="112"/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>
      <c r="A192" s="112"/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</row>
    <row r="193">
      <c r="A193" s="112"/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</row>
    <row r="194">
      <c r="A194" s="112"/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</row>
    <row r="195">
      <c r="A195" s="112"/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</row>
    <row r="196">
      <c r="A196" s="112"/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</row>
    <row r="197">
      <c r="A197" s="112"/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</row>
    <row r="198">
      <c r="A198" s="112"/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</row>
    <row r="199">
      <c r="A199" s="112"/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</row>
    <row r="200">
      <c r="A200" s="112"/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</row>
    <row r="201">
      <c r="A201" s="112"/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</row>
    <row r="202">
      <c r="A202" s="112"/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</row>
    <row r="203">
      <c r="A203" s="112"/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</row>
    <row r="204">
      <c r="A204" s="112"/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</row>
    <row r="205">
      <c r="A205" s="112"/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</row>
    <row r="206">
      <c r="A206" s="112"/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</row>
    <row r="207">
      <c r="A207" s="112"/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</row>
    <row r="208">
      <c r="A208" s="112"/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09">
      <c r="A209" s="112"/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</row>
    <row r="210">
      <c r="A210" s="112"/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</row>
    <row r="211">
      <c r="A211" s="112"/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</row>
    <row r="212">
      <c r="A212" s="112"/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</row>
    <row r="213">
      <c r="A213" s="112"/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</row>
    <row r="214">
      <c r="A214" s="112"/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</row>
    <row r="215">
      <c r="A215" s="112"/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</row>
    <row r="216">
      <c r="A216" s="112"/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</row>
    <row r="217">
      <c r="A217" s="112"/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</row>
    <row r="218">
      <c r="A218" s="112"/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</row>
    <row r="219">
      <c r="A219" s="112"/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</row>
    <row r="220">
      <c r="A220" s="112"/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</row>
    <row r="221">
      <c r="A221" s="112"/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</row>
    <row r="222">
      <c r="A222" s="112"/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</row>
    <row r="223">
      <c r="A223" s="112"/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</row>
    <row r="224">
      <c r="A224" s="112"/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</row>
    <row r="225">
      <c r="A225" s="112"/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</row>
    <row r="226">
      <c r="A226" s="112"/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</row>
    <row r="227">
      <c r="A227" s="112"/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</row>
    <row r="228">
      <c r="A228" s="112"/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</row>
    <row r="229">
      <c r="A229" s="112"/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</row>
    <row r="230">
      <c r="A230" s="112"/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</row>
    <row r="231">
      <c r="A231" s="112"/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</row>
    <row r="232">
      <c r="A232" s="112"/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</row>
    <row r="233">
      <c r="A233" s="112"/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</row>
    <row r="234">
      <c r="A234" s="112"/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</row>
    <row r="235">
      <c r="A235" s="112"/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</row>
    <row r="236">
      <c r="A236" s="112"/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</row>
    <row r="237">
      <c r="A237" s="112"/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</row>
    <row r="238">
      <c r="A238" s="112"/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</row>
    <row r="239">
      <c r="A239" s="112"/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</row>
    <row r="240">
      <c r="A240" s="112"/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</row>
    <row r="241">
      <c r="A241" s="112"/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</row>
    <row r="242">
      <c r="A242" s="112"/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</row>
    <row r="243">
      <c r="A243" s="112"/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</row>
    <row r="244">
      <c r="A244" s="112"/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</row>
    <row r="245">
      <c r="A245" s="112"/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</row>
    <row r="246">
      <c r="A246" s="112"/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</row>
    <row r="247">
      <c r="A247" s="112"/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</row>
    <row r="248">
      <c r="A248" s="112"/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</row>
    <row r="249">
      <c r="A249" s="112"/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</row>
    <row r="250">
      <c r="A250" s="112"/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</row>
    <row r="251">
      <c r="A251" s="112"/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</row>
    <row r="252">
      <c r="A252" s="112"/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</row>
    <row r="253">
      <c r="A253" s="112"/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</row>
    <row r="254">
      <c r="A254" s="112"/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</row>
    <row r="255">
      <c r="A255" s="112"/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</row>
    <row r="256">
      <c r="A256" s="112"/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</row>
    <row r="257">
      <c r="A257" s="112"/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</row>
    <row r="258">
      <c r="A258" s="112"/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</row>
    <row r="259">
      <c r="A259" s="112"/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</row>
    <row r="260">
      <c r="A260" s="112"/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</row>
    <row r="261">
      <c r="A261" s="112"/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</row>
    <row r="262">
      <c r="A262" s="112"/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</row>
    <row r="263">
      <c r="A263" s="112"/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</row>
    <row r="264">
      <c r="A264" s="112"/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</row>
    <row r="265">
      <c r="A265" s="112"/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</row>
    <row r="266">
      <c r="A266" s="112"/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</row>
    <row r="267">
      <c r="A267" s="112"/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</row>
    <row r="268">
      <c r="A268" s="112"/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</row>
    <row r="269">
      <c r="A269" s="112"/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</row>
    <row r="270">
      <c r="A270" s="112"/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</row>
    <row r="271">
      <c r="A271" s="112"/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</row>
    <row r="272">
      <c r="A272" s="112"/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</row>
    <row r="273">
      <c r="A273" s="112"/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</row>
    <row r="274">
      <c r="A274" s="112"/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</row>
    <row r="275">
      <c r="A275" s="112"/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</row>
    <row r="276">
      <c r="A276" s="112"/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</row>
    <row r="277">
      <c r="A277" s="112"/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</row>
    <row r="278">
      <c r="A278" s="112"/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</row>
    <row r="279">
      <c r="A279" s="112"/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</row>
    <row r="280">
      <c r="A280" s="112"/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</row>
    <row r="281">
      <c r="A281" s="112"/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</row>
    <row r="282">
      <c r="A282" s="112"/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</row>
    <row r="283">
      <c r="A283" s="112"/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</row>
    <row r="284">
      <c r="A284" s="112"/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</row>
    <row r="285">
      <c r="A285" s="112"/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</row>
    <row r="286">
      <c r="A286" s="112"/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</row>
    <row r="287">
      <c r="A287" s="112"/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</row>
    <row r="288">
      <c r="A288" s="112"/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</row>
    <row r="289">
      <c r="A289" s="112"/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</row>
    <row r="290">
      <c r="A290" s="112"/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</row>
    <row r="291">
      <c r="A291" s="112"/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</row>
    <row r="292">
      <c r="A292" s="112"/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</row>
    <row r="293">
      <c r="A293" s="112"/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</row>
    <row r="294">
      <c r="A294" s="112"/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</row>
    <row r="295">
      <c r="A295" s="112"/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</row>
    <row r="296">
      <c r="A296" s="112"/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</row>
    <row r="297">
      <c r="A297" s="112"/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</row>
    <row r="298">
      <c r="A298" s="112"/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</row>
    <row r="299">
      <c r="A299" s="112"/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</row>
    <row r="300">
      <c r="A300" s="112"/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</row>
    <row r="301">
      <c r="A301" s="112"/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</row>
    <row r="302">
      <c r="A302" s="112"/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</row>
    <row r="303">
      <c r="A303" s="112"/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</row>
    <row r="304">
      <c r="A304" s="112"/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</row>
    <row r="305">
      <c r="A305" s="112"/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</row>
    <row r="306">
      <c r="A306" s="112"/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</row>
    <row r="307">
      <c r="A307" s="112"/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</row>
    <row r="308">
      <c r="A308" s="112"/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</row>
    <row r="309">
      <c r="A309" s="112"/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</row>
    <row r="310">
      <c r="A310" s="112"/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</row>
    <row r="311">
      <c r="A311" s="112"/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</row>
    <row r="312">
      <c r="A312" s="112"/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</row>
    <row r="313">
      <c r="A313" s="112"/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</row>
    <row r="314">
      <c r="A314" s="112"/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</row>
    <row r="315">
      <c r="A315" s="112"/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</row>
    <row r="316">
      <c r="A316" s="112"/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</row>
    <row r="317">
      <c r="A317" s="112"/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</row>
    <row r="318">
      <c r="A318" s="112"/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</row>
    <row r="319">
      <c r="A319" s="112"/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</row>
    <row r="320">
      <c r="A320" s="112"/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</row>
    <row r="321">
      <c r="A321" s="112"/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</row>
    <row r="322">
      <c r="A322" s="112"/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</row>
    <row r="323">
      <c r="A323" s="112"/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</row>
    <row r="324">
      <c r="A324" s="112"/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</row>
    <row r="325">
      <c r="A325" s="112"/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</row>
    <row r="326">
      <c r="A326" s="112"/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</row>
    <row r="327">
      <c r="A327" s="112"/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</row>
    <row r="328">
      <c r="A328" s="112"/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</row>
    <row r="329">
      <c r="A329" s="112"/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</row>
    <row r="330">
      <c r="A330" s="112"/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</row>
    <row r="331">
      <c r="A331" s="112"/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</row>
    <row r="332">
      <c r="A332" s="112"/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</row>
    <row r="333">
      <c r="A333" s="112"/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</row>
    <row r="334">
      <c r="A334" s="112"/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</row>
    <row r="335">
      <c r="A335" s="112"/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</row>
    <row r="336">
      <c r="A336" s="112"/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</row>
    <row r="337">
      <c r="A337" s="112"/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</row>
    <row r="338">
      <c r="A338" s="112"/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</row>
    <row r="339">
      <c r="A339" s="112"/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</row>
    <row r="340">
      <c r="A340" s="112"/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</row>
    <row r="341">
      <c r="A341" s="112"/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</row>
    <row r="342">
      <c r="A342" s="112"/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</row>
    <row r="343">
      <c r="A343" s="112"/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</row>
    <row r="344">
      <c r="A344" s="112"/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</row>
    <row r="345">
      <c r="A345" s="112"/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</row>
    <row r="346">
      <c r="A346" s="112"/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</row>
    <row r="347">
      <c r="A347" s="112"/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</row>
    <row r="348">
      <c r="A348" s="112"/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</row>
    <row r="349">
      <c r="A349" s="112"/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</row>
    <row r="350">
      <c r="A350" s="112"/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</row>
    <row r="351">
      <c r="A351" s="112"/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</row>
    <row r="352">
      <c r="A352" s="112"/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</row>
    <row r="353">
      <c r="A353" s="112"/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</row>
    <row r="354">
      <c r="A354" s="112"/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</row>
    <row r="355">
      <c r="A355" s="112"/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</row>
    <row r="356">
      <c r="A356" s="112"/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</row>
    <row r="357">
      <c r="A357" s="112"/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</row>
    <row r="358">
      <c r="A358" s="112"/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</row>
    <row r="359">
      <c r="A359" s="112"/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</row>
    <row r="360">
      <c r="A360" s="112"/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</row>
    <row r="361">
      <c r="A361" s="112"/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</row>
    <row r="362">
      <c r="A362" s="112"/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</row>
    <row r="363">
      <c r="A363" s="112"/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</row>
    <row r="364">
      <c r="A364" s="112"/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</row>
    <row r="365">
      <c r="A365" s="112"/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</row>
    <row r="366">
      <c r="A366" s="112"/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</row>
    <row r="367">
      <c r="A367" s="112"/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</row>
    <row r="368">
      <c r="A368" s="112"/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</row>
    <row r="369">
      <c r="A369" s="112"/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</row>
    <row r="370">
      <c r="A370" s="112"/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</row>
    <row r="371">
      <c r="A371" s="112"/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</row>
    <row r="372">
      <c r="A372" s="112"/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</row>
    <row r="373">
      <c r="A373" s="112"/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</row>
    <row r="374">
      <c r="A374" s="112"/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</row>
    <row r="375">
      <c r="A375" s="112"/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</row>
    <row r="376">
      <c r="A376" s="112"/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</row>
    <row r="377">
      <c r="A377" s="112"/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</row>
    <row r="378">
      <c r="A378" s="112"/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</row>
    <row r="379">
      <c r="A379" s="112"/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</row>
    <row r="380">
      <c r="A380" s="112"/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</row>
    <row r="381">
      <c r="A381" s="112"/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</row>
    <row r="382">
      <c r="A382" s="112"/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</row>
    <row r="383">
      <c r="A383" s="112"/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</row>
    <row r="384">
      <c r="A384" s="112"/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</row>
    <row r="385">
      <c r="A385" s="112"/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</row>
    <row r="386">
      <c r="A386" s="112"/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</row>
    <row r="387">
      <c r="A387" s="112"/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</row>
    <row r="388">
      <c r="A388" s="112"/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</row>
    <row r="389">
      <c r="A389" s="112"/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</row>
    <row r="390">
      <c r="A390" s="112"/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</row>
    <row r="391">
      <c r="A391" s="112"/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</row>
    <row r="392">
      <c r="A392" s="112"/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</row>
    <row r="393">
      <c r="A393" s="112"/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</row>
    <row r="394">
      <c r="A394" s="112"/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114"/>
    </row>
    <row r="395">
      <c r="A395" s="112"/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</row>
    <row r="396">
      <c r="A396" s="112"/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114"/>
    </row>
    <row r="397">
      <c r="A397" s="112"/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</row>
    <row r="398">
      <c r="A398" s="112"/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</row>
    <row r="399">
      <c r="A399" s="112"/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</row>
    <row r="400">
      <c r="A400" s="112"/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</row>
    <row r="401">
      <c r="A401" s="112"/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</row>
    <row r="402">
      <c r="A402" s="112"/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</row>
    <row r="403">
      <c r="A403" s="112"/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</row>
    <row r="404">
      <c r="A404" s="112"/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</row>
    <row r="405">
      <c r="A405" s="112"/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  <c r="AA405" s="114"/>
    </row>
    <row r="406">
      <c r="A406" s="112"/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</row>
    <row r="407">
      <c r="A407" s="112"/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</row>
    <row r="408">
      <c r="A408" s="112"/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</row>
    <row r="409">
      <c r="A409" s="112"/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</row>
    <row r="410">
      <c r="A410" s="112"/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</row>
    <row r="411">
      <c r="A411" s="112"/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</row>
    <row r="412">
      <c r="A412" s="112"/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</row>
    <row r="413">
      <c r="A413" s="112"/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</row>
    <row r="414">
      <c r="A414" s="112"/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</row>
    <row r="415">
      <c r="A415" s="112"/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</row>
    <row r="416">
      <c r="A416" s="112"/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</row>
    <row r="417">
      <c r="A417" s="112"/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</row>
    <row r="418">
      <c r="A418" s="112"/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</row>
    <row r="419">
      <c r="A419" s="112"/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</row>
    <row r="420">
      <c r="A420" s="112"/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114"/>
    </row>
    <row r="421">
      <c r="A421" s="112"/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114"/>
    </row>
    <row r="422">
      <c r="A422" s="112"/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114"/>
    </row>
    <row r="423">
      <c r="A423" s="112"/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114"/>
    </row>
    <row r="424">
      <c r="A424" s="112"/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</row>
    <row r="425">
      <c r="A425" s="112"/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</row>
    <row r="426">
      <c r="A426" s="112"/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</row>
    <row r="427">
      <c r="A427" s="112"/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</row>
    <row r="428">
      <c r="A428" s="112"/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</row>
    <row r="429">
      <c r="A429" s="112"/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</row>
    <row r="430">
      <c r="A430" s="112"/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</row>
    <row r="431">
      <c r="A431" s="112"/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</row>
    <row r="432">
      <c r="A432" s="112"/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</row>
    <row r="433">
      <c r="A433" s="112"/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</row>
    <row r="434">
      <c r="A434" s="112"/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</row>
    <row r="435">
      <c r="A435" s="112"/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</row>
    <row r="436">
      <c r="A436" s="112"/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</row>
    <row r="437">
      <c r="A437" s="112"/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</row>
    <row r="438">
      <c r="A438" s="112"/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</row>
    <row r="439">
      <c r="A439" s="112"/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</row>
    <row r="440">
      <c r="A440" s="112"/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</row>
    <row r="441">
      <c r="A441" s="112"/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</row>
    <row r="442">
      <c r="A442" s="112"/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</row>
    <row r="443">
      <c r="A443" s="112"/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</row>
    <row r="444">
      <c r="A444" s="112"/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</row>
    <row r="445">
      <c r="A445" s="112"/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</row>
    <row r="446">
      <c r="A446" s="112"/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</row>
    <row r="447">
      <c r="A447" s="112"/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</row>
    <row r="448">
      <c r="A448" s="112"/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</row>
    <row r="449">
      <c r="A449" s="112"/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</row>
    <row r="450">
      <c r="A450" s="112"/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</row>
    <row r="451">
      <c r="A451" s="112"/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</row>
    <row r="452">
      <c r="A452" s="112"/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</row>
    <row r="453">
      <c r="A453" s="112"/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</row>
    <row r="454">
      <c r="A454" s="112"/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</row>
    <row r="455">
      <c r="A455" s="112"/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</row>
    <row r="456">
      <c r="A456" s="112"/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</row>
    <row r="457">
      <c r="A457" s="112"/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</row>
    <row r="458">
      <c r="A458" s="112"/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</row>
    <row r="459">
      <c r="A459" s="112"/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</row>
    <row r="460">
      <c r="A460" s="112"/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</row>
    <row r="461">
      <c r="A461" s="112"/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</row>
    <row r="462">
      <c r="A462" s="112"/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</row>
    <row r="463">
      <c r="A463" s="112"/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</row>
    <row r="464">
      <c r="A464" s="112"/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</row>
    <row r="465">
      <c r="A465" s="112"/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</row>
    <row r="466">
      <c r="A466" s="112"/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</row>
    <row r="467">
      <c r="A467" s="112"/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</row>
    <row r="468">
      <c r="A468" s="112"/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</row>
    <row r="469">
      <c r="A469" s="112"/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</row>
    <row r="470">
      <c r="A470" s="112"/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</row>
    <row r="471">
      <c r="A471" s="112"/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</row>
    <row r="472">
      <c r="A472" s="112"/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</row>
    <row r="473">
      <c r="A473" s="112"/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</row>
    <row r="474">
      <c r="A474" s="112"/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</row>
    <row r="475">
      <c r="A475" s="112"/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</row>
    <row r="476">
      <c r="A476" s="112"/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</row>
    <row r="477">
      <c r="A477" s="112"/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</row>
    <row r="478">
      <c r="A478" s="112"/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</row>
    <row r="479">
      <c r="A479" s="112"/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</row>
    <row r="480">
      <c r="A480" s="112"/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</row>
    <row r="481">
      <c r="A481" s="112"/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</row>
    <row r="482">
      <c r="A482" s="112"/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</row>
    <row r="483">
      <c r="A483" s="112"/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</row>
    <row r="484">
      <c r="A484" s="112"/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</row>
    <row r="485">
      <c r="A485" s="112"/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</row>
    <row r="486">
      <c r="A486" s="112"/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</row>
    <row r="487">
      <c r="A487" s="112"/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</row>
    <row r="488">
      <c r="A488" s="112"/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</row>
    <row r="489">
      <c r="A489" s="112"/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</row>
    <row r="490">
      <c r="A490" s="112"/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</row>
    <row r="491">
      <c r="A491" s="112"/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</row>
    <row r="492">
      <c r="A492" s="112"/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</row>
    <row r="493">
      <c r="A493" s="112"/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</row>
    <row r="494">
      <c r="A494" s="112"/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</row>
    <row r="495">
      <c r="A495" s="112"/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</row>
    <row r="496">
      <c r="A496" s="112"/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</row>
    <row r="497">
      <c r="A497" s="112"/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</row>
    <row r="498">
      <c r="A498" s="112"/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</row>
    <row r="499">
      <c r="A499" s="112"/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</row>
    <row r="500">
      <c r="A500" s="112"/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</row>
    <row r="501">
      <c r="A501" s="112"/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</row>
    <row r="502">
      <c r="A502" s="112"/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</row>
    <row r="503">
      <c r="A503" s="112"/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</row>
    <row r="504">
      <c r="A504" s="112"/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</row>
    <row r="505">
      <c r="A505" s="112"/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</row>
    <row r="506">
      <c r="A506" s="112"/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</row>
    <row r="507">
      <c r="A507" s="112"/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</row>
    <row r="508">
      <c r="A508" s="112"/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</row>
    <row r="509">
      <c r="A509" s="112"/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</row>
    <row r="510">
      <c r="A510" s="112"/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</row>
    <row r="511">
      <c r="A511" s="112"/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</row>
    <row r="512">
      <c r="A512" s="112"/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</row>
    <row r="513">
      <c r="A513" s="112"/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</row>
    <row r="514">
      <c r="A514" s="112"/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</row>
    <row r="515">
      <c r="A515" s="112"/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</row>
    <row r="516">
      <c r="A516" s="112"/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</row>
    <row r="517">
      <c r="A517" s="112"/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</row>
    <row r="518">
      <c r="A518" s="112"/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</row>
    <row r="519">
      <c r="A519" s="112"/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</row>
    <row r="520">
      <c r="A520" s="112"/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</row>
    <row r="521">
      <c r="A521" s="112"/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</row>
    <row r="522">
      <c r="A522" s="112"/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</row>
    <row r="523">
      <c r="A523" s="112"/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</row>
    <row r="524">
      <c r="A524" s="112"/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</row>
    <row r="525">
      <c r="A525" s="112"/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</row>
    <row r="526">
      <c r="A526" s="112"/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</row>
    <row r="527">
      <c r="A527" s="112"/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</row>
    <row r="528">
      <c r="A528" s="112"/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</row>
    <row r="529">
      <c r="A529" s="112"/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</row>
    <row r="530">
      <c r="A530" s="112"/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</row>
    <row r="531">
      <c r="A531" s="112"/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</row>
    <row r="532">
      <c r="A532" s="112"/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</row>
    <row r="533">
      <c r="A533" s="112"/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</row>
    <row r="534">
      <c r="A534" s="112"/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</row>
    <row r="535">
      <c r="A535" s="112"/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</row>
    <row r="536">
      <c r="A536" s="112"/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</row>
    <row r="537">
      <c r="A537" s="112"/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</row>
    <row r="538">
      <c r="A538" s="112"/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</row>
    <row r="539">
      <c r="A539" s="112"/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</row>
    <row r="540">
      <c r="A540" s="112"/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</row>
    <row r="541">
      <c r="A541" s="112"/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</row>
    <row r="542">
      <c r="A542" s="112"/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</row>
    <row r="543">
      <c r="A543" s="112"/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</row>
    <row r="544">
      <c r="A544" s="112"/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</row>
    <row r="545">
      <c r="A545" s="112"/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</row>
    <row r="546">
      <c r="A546" s="112"/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</row>
    <row r="547">
      <c r="A547" s="112"/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</row>
    <row r="548">
      <c r="A548" s="112"/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</row>
    <row r="549">
      <c r="A549" s="112"/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</row>
    <row r="550">
      <c r="A550" s="112"/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</row>
    <row r="551">
      <c r="A551" s="112"/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</row>
    <row r="552">
      <c r="A552" s="112"/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</row>
    <row r="553">
      <c r="A553" s="112"/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</row>
    <row r="554">
      <c r="A554" s="112"/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</row>
    <row r="555">
      <c r="A555" s="112"/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</row>
    <row r="556">
      <c r="A556" s="112"/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</row>
    <row r="557">
      <c r="A557" s="112"/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</row>
    <row r="558">
      <c r="A558" s="112"/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</row>
    <row r="559">
      <c r="A559" s="112"/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</row>
    <row r="560">
      <c r="A560" s="112"/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</row>
    <row r="561">
      <c r="A561" s="112"/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</row>
    <row r="562">
      <c r="A562" s="112"/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</row>
    <row r="563">
      <c r="A563" s="112"/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</row>
    <row r="564">
      <c r="A564" s="112"/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</row>
    <row r="565">
      <c r="A565" s="112"/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</row>
    <row r="566">
      <c r="A566" s="112"/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</row>
    <row r="567">
      <c r="A567" s="112"/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</row>
    <row r="568">
      <c r="A568" s="112"/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</row>
    <row r="569">
      <c r="A569" s="112"/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</row>
    <row r="570">
      <c r="A570" s="112"/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</row>
    <row r="571">
      <c r="A571" s="112"/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</row>
    <row r="572">
      <c r="A572" s="112"/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</row>
    <row r="573">
      <c r="A573" s="112"/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</row>
    <row r="574">
      <c r="A574" s="112"/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</row>
    <row r="575">
      <c r="A575" s="112"/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</row>
    <row r="576">
      <c r="A576" s="112"/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</row>
    <row r="577">
      <c r="A577" s="112"/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</row>
    <row r="578">
      <c r="A578" s="112"/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</row>
    <row r="579">
      <c r="A579" s="112"/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</row>
    <row r="580">
      <c r="A580" s="112"/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</row>
    <row r="581">
      <c r="A581" s="112"/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</row>
    <row r="582">
      <c r="A582" s="112"/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</row>
    <row r="583">
      <c r="A583" s="112"/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</row>
    <row r="584">
      <c r="A584" s="112"/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</row>
    <row r="585">
      <c r="A585" s="112"/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</row>
    <row r="586">
      <c r="A586" s="112"/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</row>
    <row r="587">
      <c r="A587" s="112"/>
      <c r="B587" s="113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</row>
    <row r="588">
      <c r="A588" s="112"/>
      <c r="B588" s="113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</row>
    <row r="589">
      <c r="A589" s="112"/>
      <c r="B589" s="113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</row>
    <row r="590">
      <c r="A590" s="112"/>
      <c r="B590" s="113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</row>
    <row r="591">
      <c r="A591" s="112"/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</row>
    <row r="592">
      <c r="A592" s="112"/>
      <c r="B592" s="113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</row>
    <row r="593">
      <c r="A593" s="112"/>
      <c r="B593" s="113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</row>
    <row r="594">
      <c r="A594" s="112"/>
      <c r="B594" s="113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</row>
    <row r="595">
      <c r="A595" s="112"/>
      <c r="B595" s="113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</row>
    <row r="596">
      <c r="A596" s="112"/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</row>
    <row r="597">
      <c r="A597" s="112"/>
      <c r="B597" s="113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</row>
    <row r="598">
      <c r="A598" s="112"/>
      <c r="B598" s="113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</row>
    <row r="599">
      <c r="A599" s="112"/>
      <c r="B599" s="113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</row>
    <row r="600">
      <c r="A600" s="112"/>
      <c r="B600" s="113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</row>
    <row r="601">
      <c r="A601" s="112"/>
      <c r="B601" s="113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</row>
    <row r="602">
      <c r="A602" s="112"/>
      <c r="B602" s="113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</row>
    <row r="603">
      <c r="A603" s="112"/>
      <c r="B603" s="113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</row>
    <row r="604">
      <c r="A604" s="112"/>
      <c r="B604" s="113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</row>
    <row r="605">
      <c r="A605" s="112"/>
      <c r="B605" s="113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</row>
    <row r="606">
      <c r="A606" s="112"/>
      <c r="B606" s="113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</row>
    <row r="607">
      <c r="A607" s="112"/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</row>
    <row r="608">
      <c r="A608" s="112"/>
      <c r="B608" s="113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</row>
    <row r="609">
      <c r="A609" s="112"/>
      <c r="B609" s="113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</row>
    <row r="610">
      <c r="A610" s="112"/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</row>
    <row r="611">
      <c r="A611" s="112"/>
      <c r="B611" s="113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</row>
    <row r="612">
      <c r="A612" s="112"/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</row>
    <row r="613">
      <c r="A613" s="112"/>
      <c r="B613" s="113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</row>
    <row r="614">
      <c r="A614" s="112"/>
      <c r="B614" s="113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</row>
    <row r="615">
      <c r="A615" s="112"/>
      <c r="B615" s="113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</row>
    <row r="616">
      <c r="A616" s="112"/>
      <c r="B616" s="113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</row>
    <row r="617">
      <c r="A617" s="112"/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</row>
    <row r="618">
      <c r="A618" s="112"/>
      <c r="B618" s="113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</row>
    <row r="619">
      <c r="A619" s="112"/>
      <c r="B619" s="113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</row>
    <row r="620">
      <c r="A620" s="112"/>
      <c r="B620" s="113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</row>
    <row r="621">
      <c r="A621" s="112"/>
      <c r="B621" s="113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</row>
    <row r="622">
      <c r="A622" s="112"/>
      <c r="B622" s="113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</row>
    <row r="623">
      <c r="A623" s="112"/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</row>
    <row r="624">
      <c r="A624" s="112"/>
      <c r="B624" s="113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</row>
    <row r="625">
      <c r="A625" s="112"/>
      <c r="B625" s="113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</row>
    <row r="626">
      <c r="A626" s="112"/>
      <c r="B626" s="113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</row>
    <row r="627">
      <c r="A627" s="112"/>
      <c r="B627" s="113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</row>
    <row r="628">
      <c r="A628" s="112"/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</row>
    <row r="629">
      <c r="A629" s="112"/>
      <c r="B629" s="113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</row>
    <row r="630">
      <c r="A630" s="112"/>
      <c r="B630" s="113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</row>
    <row r="631">
      <c r="A631" s="112"/>
      <c r="B631" s="113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</row>
    <row r="632">
      <c r="A632" s="112"/>
      <c r="B632" s="113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</row>
    <row r="633">
      <c r="A633" s="112"/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</row>
    <row r="634">
      <c r="A634" s="112"/>
      <c r="B634" s="113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</row>
    <row r="635">
      <c r="A635" s="112"/>
      <c r="B635" s="113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</row>
    <row r="636">
      <c r="A636" s="112"/>
      <c r="B636" s="113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</row>
    <row r="637">
      <c r="A637" s="112"/>
      <c r="B637" s="113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</row>
    <row r="638">
      <c r="A638" s="112"/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</row>
    <row r="639">
      <c r="A639" s="112"/>
      <c r="B639" s="113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</row>
    <row r="640">
      <c r="A640" s="112"/>
      <c r="B640" s="113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</row>
    <row r="641">
      <c r="A641" s="112"/>
      <c r="B641" s="113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</row>
    <row r="642">
      <c r="A642" s="112"/>
      <c r="B642" s="113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</row>
    <row r="643">
      <c r="A643" s="112"/>
      <c r="B643" s="113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</row>
    <row r="644">
      <c r="A644" s="112"/>
      <c r="B644" s="113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</row>
    <row r="645">
      <c r="A645" s="112"/>
      <c r="B645" s="113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</row>
    <row r="646">
      <c r="A646" s="112"/>
      <c r="B646" s="113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</row>
    <row r="647">
      <c r="A647" s="112"/>
      <c r="B647" s="113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</row>
    <row r="648">
      <c r="A648" s="112"/>
      <c r="B648" s="113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</row>
    <row r="649">
      <c r="A649" s="112"/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</row>
    <row r="650">
      <c r="A650" s="112"/>
      <c r="B650" s="113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</row>
    <row r="651">
      <c r="A651" s="112"/>
      <c r="B651" s="113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</row>
    <row r="652">
      <c r="A652" s="112"/>
      <c r="B652" s="113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</row>
    <row r="653">
      <c r="A653" s="112"/>
      <c r="B653" s="113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</row>
    <row r="654">
      <c r="A654" s="112"/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</row>
    <row r="655">
      <c r="A655" s="112"/>
      <c r="B655" s="113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</row>
    <row r="656">
      <c r="A656" s="112"/>
      <c r="B656" s="113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</row>
    <row r="657">
      <c r="A657" s="112"/>
      <c r="B657" s="113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</row>
    <row r="658">
      <c r="A658" s="112"/>
      <c r="B658" s="113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</row>
    <row r="659">
      <c r="A659" s="112"/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</row>
    <row r="660">
      <c r="A660" s="112"/>
      <c r="B660" s="113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</row>
    <row r="661">
      <c r="A661" s="112"/>
      <c r="B661" s="113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</row>
    <row r="662">
      <c r="A662" s="112"/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</row>
    <row r="663">
      <c r="A663" s="112"/>
      <c r="B663" s="113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</row>
    <row r="664">
      <c r="A664" s="112"/>
      <c r="B664" s="113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</row>
    <row r="665">
      <c r="A665" s="112"/>
      <c r="B665" s="113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</row>
    <row r="666">
      <c r="A666" s="112"/>
      <c r="B666" s="113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</row>
    <row r="667">
      <c r="A667" s="112"/>
      <c r="B667" s="113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</row>
    <row r="668">
      <c r="A668" s="112"/>
      <c r="B668" s="113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</row>
    <row r="669">
      <c r="A669" s="112"/>
      <c r="B669" s="113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</row>
    <row r="670">
      <c r="A670" s="112"/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  <c r="AA670" s="114"/>
    </row>
    <row r="671">
      <c r="A671" s="112"/>
      <c r="B671" s="113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</row>
    <row r="672">
      <c r="A672" s="112"/>
      <c r="B672" s="113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</row>
    <row r="673">
      <c r="A673" s="112"/>
      <c r="B673" s="113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  <c r="AA673" s="114"/>
    </row>
    <row r="674">
      <c r="A674" s="112"/>
      <c r="B674" s="113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</row>
    <row r="675">
      <c r="A675" s="112"/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  <c r="AA675" s="114"/>
    </row>
    <row r="676">
      <c r="A676" s="112"/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</row>
    <row r="677">
      <c r="A677" s="112"/>
      <c r="B677" s="113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</row>
    <row r="678">
      <c r="A678" s="112"/>
      <c r="B678" s="113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</row>
    <row r="679">
      <c r="A679" s="112"/>
      <c r="B679" s="113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  <c r="AA679" s="114"/>
    </row>
    <row r="680">
      <c r="A680" s="112"/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</row>
    <row r="681">
      <c r="A681" s="112"/>
      <c r="B681" s="113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</row>
    <row r="682">
      <c r="A682" s="112"/>
      <c r="B682" s="113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</row>
    <row r="683">
      <c r="A683" s="112"/>
      <c r="B683" s="113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</row>
    <row r="684">
      <c r="A684" s="112"/>
      <c r="B684" s="113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</row>
    <row r="685">
      <c r="A685" s="112"/>
      <c r="B685" s="113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</row>
    <row r="686">
      <c r="A686" s="112"/>
      <c r="B686" s="113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</row>
    <row r="687">
      <c r="A687" s="112"/>
      <c r="B687" s="113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  <c r="AA687" s="114"/>
    </row>
    <row r="688">
      <c r="A688" s="112"/>
      <c r="B688" s="113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  <c r="AA688" s="114"/>
    </row>
    <row r="689">
      <c r="A689" s="112"/>
      <c r="B689" s="113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  <c r="AA689" s="114"/>
    </row>
    <row r="690">
      <c r="A690" s="112"/>
      <c r="B690" s="113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</row>
    <row r="691">
      <c r="A691" s="112"/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</row>
    <row r="692">
      <c r="A692" s="112"/>
      <c r="B692" s="113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</row>
    <row r="693">
      <c r="A693" s="112"/>
      <c r="B693" s="113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</row>
    <row r="694">
      <c r="A694" s="112"/>
      <c r="B694" s="113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</row>
    <row r="695">
      <c r="A695" s="112"/>
      <c r="B695" s="113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</row>
    <row r="696">
      <c r="A696" s="112"/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</row>
    <row r="697">
      <c r="A697" s="112"/>
      <c r="B697" s="113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</row>
    <row r="698">
      <c r="A698" s="112"/>
      <c r="B698" s="113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</row>
    <row r="699">
      <c r="A699" s="112"/>
      <c r="B699" s="113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</row>
    <row r="700">
      <c r="A700" s="112"/>
      <c r="B700" s="113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</row>
    <row r="701">
      <c r="A701" s="112"/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</row>
    <row r="702">
      <c r="A702" s="112"/>
      <c r="B702" s="113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</row>
    <row r="703">
      <c r="A703" s="112"/>
      <c r="B703" s="113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  <c r="AA703" s="114"/>
    </row>
    <row r="704">
      <c r="A704" s="112"/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  <c r="AA704" s="114"/>
    </row>
    <row r="705">
      <c r="A705" s="112"/>
      <c r="B705" s="113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  <c r="AA705" s="114"/>
    </row>
    <row r="706">
      <c r="A706" s="112"/>
      <c r="B706" s="113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</row>
    <row r="707">
      <c r="A707" s="112"/>
      <c r="B707" s="113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  <c r="AA707" s="114"/>
    </row>
    <row r="708">
      <c r="A708" s="112"/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  <c r="AA708" s="114"/>
    </row>
    <row r="709">
      <c r="A709" s="112"/>
      <c r="B709" s="113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  <c r="AA709" s="114"/>
    </row>
    <row r="710">
      <c r="A710" s="112"/>
      <c r="B710" s="113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  <c r="AA710" s="114"/>
    </row>
    <row r="711">
      <c r="A711" s="112"/>
      <c r="B711" s="113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  <c r="AA711" s="114"/>
    </row>
    <row r="712">
      <c r="A712" s="112"/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  <c r="AA712" s="114"/>
    </row>
    <row r="713">
      <c r="A713" s="112"/>
      <c r="B713" s="113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  <c r="AA713" s="114"/>
    </row>
    <row r="714">
      <c r="A714" s="112"/>
      <c r="B714" s="113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  <c r="AA714" s="114"/>
    </row>
    <row r="715">
      <c r="A715" s="112"/>
      <c r="B715" s="113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  <c r="AA715" s="114"/>
    </row>
    <row r="716">
      <c r="A716" s="112"/>
      <c r="B716" s="113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</row>
    <row r="717">
      <c r="A717" s="112"/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</row>
    <row r="718">
      <c r="A718" s="112"/>
      <c r="B718" s="113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</row>
    <row r="719">
      <c r="A719" s="112"/>
      <c r="B719" s="113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</row>
    <row r="720">
      <c r="A720" s="112"/>
      <c r="B720" s="113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</row>
    <row r="721">
      <c r="A721" s="112"/>
      <c r="B721" s="113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</row>
    <row r="722">
      <c r="A722" s="112"/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</row>
    <row r="723">
      <c r="A723" s="112"/>
      <c r="B723" s="113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  <c r="AA723" s="114"/>
    </row>
    <row r="724">
      <c r="A724" s="112"/>
      <c r="B724" s="113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  <c r="AA724" s="114"/>
    </row>
    <row r="725">
      <c r="A725" s="112"/>
      <c r="B725" s="113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  <c r="AA725" s="114"/>
    </row>
    <row r="726">
      <c r="A726" s="112"/>
      <c r="B726" s="113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</row>
    <row r="727">
      <c r="A727" s="112"/>
      <c r="B727" s="113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</row>
    <row r="728">
      <c r="A728" s="112"/>
      <c r="B728" s="113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</row>
    <row r="729">
      <c r="A729" s="112"/>
      <c r="B729" s="113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</row>
    <row r="730">
      <c r="A730" s="112"/>
      <c r="B730" s="113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</row>
    <row r="731">
      <c r="A731" s="112"/>
      <c r="B731" s="113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</row>
    <row r="732">
      <c r="A732" s="112"/>
      <c r="B732" s="113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</row>
    <row r="733">
      <c r="A733" s="112"/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</row>
    <row r="734">
      <c r="A734" s="112"/>
      <c r="B734" s="113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</row>
    <row r="735">
      <c r="A735" s="112"/>
      <c r="B735" s="113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</row>
    <row r="736">
      <c r="A736" s="112"/>
      <c r="B736" s="113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</row>
    <row r="737">
      <c r="A737" s="112"/>
      <c r="B737" s="113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</row>
    <row r="738">
      <c r="A738" s="112"/>
      <c r="B738" s="113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</row>
    <row r="739">
      <c r="A739" s="112"/>
      <c r="B739" s="113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  <c r="AA739" s="114"/>
    </row>
    <row r="740">
      <c r="A740" s="112"/>
      <c r="B740" s="113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  <c r="AA740" s="114"/>
    </row>
    <row r="741">
      <c r="A741" s="112"/>
      <c r="B741" s="113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</row>
    <row r="742">
      <c r="A742" s="112"/>
      <c r="B742" s="113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  <c r="AA742" s="114"/>
    </row>
    <row r="743">
      <c r="A743" s="112"/>
      <c r="B743" s="113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  <c r="AA743" s="114"/>
    </row>
    <row r="744">
      <c r="A744" s="112"/>
      <c r="B744" s="113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  <c r="AA744" s="114"/>
    </row>
    <row r="745">
      <c r="A745" s="112"/>
      <c r="B745" s="113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  <c r="AA745" s="114"/>
    </row>
    <row r="746">
      <c r="A746" s="112"/>
      <c r="B746" s="113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  <c r="AA746" s="114"/>
    </row>
    <row r="747">
      <c r="A747" s="112"/>
      <c r="B747" s="113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  <c r="AA747" s="114"/>
    </row>
    <row r="748">
      <c r="A748" s="112"/>
      <c r="B748" s="113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  <c r="AA748" s="114"/>
    </row>
    <row r="749">
      <c r="A749" s="112"/>
      <c r="B749" s="113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</row>
    <row r="750">
      <c r="A750" s="112"/>
      <c r="B750" s="113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</row>
    <row r="751">
      <c r="A751" s="112"/>
      <c r="B751" s="113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</row>
    <row r="752">
      <c r="A752" s="112"/>
      <c r="B752" s="113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</row>
    <row r="753">
      <c r="A753" s="112"/>
      <c r="B753" s="113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</row>
    <row r="754">
      <c r="A754" s="112"/>
      <c r="B754" s="113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</row>
    <row r="755">
      <c r="A755" s="112"/>
      <c r="B755" s="113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</row>
    <row r="756">
      <c r="A756" s="112"/>
      <c r="B756" s="113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</row>
    <row r="757">
      <c r="A757" s="112"/>
      <c r="B757" s="113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  <c r="AA757" s="114"/>
    </row>
    <row r="758">
      <c r="A758" s="112"/>
      <c r="B758" s="113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  <c r="AA758" s="114"/>
    </row>
    <row r="759">
      <c r="A759" s="112"/>
      <c r="B759" s="113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  <c r="AA759" s="114"/>
    </row>
    <row r="760">
      <c r="A760" s="112"/>
      <c r="B760" s="113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</row>
    <row r="761">
      <c r="A761" s="112"/>
      <c r="B761" s="113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</row>
    <row r="762">
      <c r="A762" s="112"/>
      <c r="B762" s="113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</row>
    <row r="763">
      <c r="A763" s="112"/>
      <c r="B763" s="113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</row>
    <row r="764">
      <c r="A764" s="112"/>
      <c r="B764" s="113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</row>
    <row r="765">
      <c r="A765" s="112"/>
      <c r="B765" s="113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</row>
    <row r="766">
      <c r="A766" s="112"/>
      <c r="B766" s="113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</row>
    <row r="767">
      <c r="A767" s="112"/>
      <c r="B767" s="113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</row>
    <row r="768">
      <c r="A768" s="112"/>
      <c r="B768" s="113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</row>
    <row r="769">
      <c r="A769" s="112"/>
      <c r="B769" s="113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</row>
    <row r="770">
      <c r="A770" s="112"/>
      <c r="B770" s="113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</row>
    <row r="771">
      <c r="A771" s="112"/>
      <c r="B771" s="113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</row>
    <row r="772">
      <c r="A772" s="112"/>
      <c r="B772" s="113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</row>
    <row r="773">
      <c r="A773" s="112"/>
      <c r="B773" s="113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  <c r="AA773" s="114"/>
    </row>
    <row r="774">
      <c r="A774" s="112"/>
      <c r="B774" s="113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  <c r="AA774" s="114"/>
    </row>
    <row r="775">
      <c r="A775" s="112"/>
      <c r="B775" s="113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  <c r="AA775" s="114"/>
    </row>
    <row r="776">
      <c r="A776" s="112"/>
      <c r="B776" s="113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  <c r="AA776" s="114"/>
    </row>
    <row r="777">
      <c r="A777" s="112"/>
      <c r="B777" s="113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  <c r="AA777" s="114"/>
    </row>
    <row r="778">
      <c r="A778" s="112"/>
      <c r="B778" s="113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  <c r="AA778" s="114"/>
    </row>
    <row r="779">
      <c r="A779" s="112"/>
      <c r="B779" s="113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</row>
    <row r="780">
      <c r="A780" s="112"/>
      <c r="B780" s="113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</row>
    <row r="781">
      <c r="A781" s="112"/>
      <c r="B781" s="113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</row>
    <row r="782">
      <c r="A782" s="112"/>
      <c r="B782" s="113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  <c r="AA782" s="114"/>
    </row>
    <row r="783">
      <c r="A783" s="112"/>
      <c r="B783" s="113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</row>
    <row r="784">
      <c r="A784" s="112"/>
      <c r="B784" s="113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</row>
    <row r="785">
      <c r="A785" s="112"/>
      <c r="B785" s="113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</row>
    <row r="786">
      <c r="A786" s="112"/>
      <c r="B786" s="113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</row>
    <row r="787">
      <c r="A787" s="112"/>
      <c r="B787" s="113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</row>
    <row r="788">
      <c r="A788" s="112"/>
      <c r="B788" s="113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</row>
    <row r="789">
      <c r="A789" s="112"/>
      <c r="B789" s="113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</row>
    <row r="790">
      <c r="A790" s="112"/>
      <c r="B790" s="113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</row>
    <row r="791">
      <c r="A791" s="112"/>
      <c r="B791" s="113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</row>
    <row r="792">
      <c r="A792" s="112"/>
      <c r="B792" s="113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</row>
    <row r="793">
      <c r="A793" s="112"/>
      <c r="B793" s="113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  <c r="AA793" s="114"/>
    </row>
    <row r="794">
      <c r="A794" s="112"/>
      <c r="B794" s="113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  <c r="AA794" s="114"/>
    </row>
    <row r="795">
      <c r="A795" s="112"/>
      <c r="B795" s="113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  <c r="AA795" s="114"/>
    </row>
    <row r="796">
      <c r="A796" s="112"/>
      <c r="B796" s="113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</row>
    <row r="797">
      <c r="A797" s="112"/>
      <c r="B797" s="113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</row>
    <row r="798">
      <c r="A798" s="112"/>
      <c r="B798" s="113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</row>
    <row r="799">
      <c r="A799" s="112"/>
      <c r="B799" s="113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</row>
    <row r="800">
      <c r="A800" s="112"/>
      <c r="B800" s="113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</row>
    <row r="801">
      <c r="A801" s="112"/>
      <c r="B801" s="113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</row>
    <row r="802">
      <c r="A802" s="112"/>
      <c r="B802" s="113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</row>
    <row r="803">
      <c r="A803" s="112"/>
      <c r="B803" s="113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</row>
    <row r="804">
      <c r="A804" s="112"/>
      <c r="B804" s="113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</row>
    <row r="805">
      <c r="A805" s="112"/>
      <c r="B805" s="113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</row>
    <row r="806">
      <c r="A806" s="112"/>
      <c r="B806" s="113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</row>
    <row r="807">
      <c r="A807" s="112"/>
      <c r="B807" s="113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</row>
    <row r="808">
      <c r="A808" s="112"/>
      <c r="B808" s="113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  <c r="AA808" s="114"/>
    </row>
    <row r="809">
      <c r="A809" s="112"/>
      <c r="B809" s="113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  <c r="AA809" s="114"/>
    </row>
    <row r="810">
      <c r="A810" s="112"/>
      <c r="B810" s="113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</row>
    <row r="811">
      <c r="A811" s="112"/>
      <c r="B811" s="113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</row>
    <row r="812">
      <c r="A812" s="112"/>
      <c r="B812" s="113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</row>
    <row r="813">
      <c r="A813" s="112"/>
      <c r="B813" s="113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</row>
    <row r="814">
      <c r="A814" s="112"/>
      <c r="B814" s="113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</row>
    <row r="815">
      <c r="A815" s="112"/>
      <c r="B815" s="113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  <c r="AA815" s="114"/>
    </row>
    <row r="816">
      <c r="A816" s="112"/>
      <c r="B816" s="113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  <c r="AA816" s="114"/>
    </row>
    <row r="817">
      <c r="A817" s="112"/>
      <c r="B817" s="113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  <c r="AA817" s="114"/>
    </row>
    <row r="818">
      <c r="A818" s="112"/>
      <c r="B818" s="113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  <c r="AA818" s="114"/>
    </row>
    <row r="819">
      <c r="A819" s="112"/>
      <c r="B819" s="113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  <c r="AA819" s="114"/>
    </row>
    <row r="820">
      <c r="A820" s="112"/>
      <c r="B820" s="113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</row>
    <row r="821">
      <c r="A821" s="112"/>
      <c r="B821" s="113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</row>
    <row r="822">
      <c r="A822" s="112"/>
      <c r="B822" s="113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</row>
    <row r="823">
      <c r="A823" s="112"/>
      <c r="B823" s="113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</row>
    <row r="824">
      <c r="A824" s="112"/>
      <c r="B824" s="113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</row>
    <row r="825">
      <c r="A825" s="112"/>
      <c r="B825" s="113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</row>
    <row r="826">
      <c r="A826" s="112"/>
      <c r="B826" s="113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  <c r="AA826" s="114"/>
    </row>
    <row r="827">
      <c r="A827" s="112"/>
      <c r="B827" s="113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  <c r="AA827" s="114"/>
    </row>
    <row r="828">
      <c r="A828" s="112"/>
      <c r="B828" s="113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</row>
    <row r="829">
      <c r="A829" s="112"/>
      <c r="B829" s="113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</row>
    <row r="830">
      <c r="A830" s="112"/>
      <c r="B830" s="113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</row>
    <row r="831">
      <c r="A831" s="112"/>
      <c r="B831" s="113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</row>
    <row r="832">
      <c r="A832" s="112"/>
      <c r="B832" s="113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</row>
    <row r="833">
      <c r="A833" s="112"/>
      <c r="B833" s="113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</row>
    <row r="834">
      <c r="A834" s="112"/>
      <c r="B834" s="113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</row>
    <row r="835">
      <c r="A835" s="112"/>
      <c r="B835" s="113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</row>
    <row r="836">
      <c r="A836" s="112"/>
      <c r="B836" s="113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</row>
    <row r="837">
      <c r="A837" s="112"/>
      <c r="B837" s="113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</row>
    <row r="838">
      <c r="A838" s="112"/>
      <c r="B838" s="113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</row>
    <row r="839">
      <c r="A839" s="112"/>
      <c r="B839" s="113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</row>
    <row r="840">
      <c r="A840" s="112"/>
      <c r="B840" s="113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</row>
    <row r="841">
      <c r="A841" s="112"/>
      <c r="B841" s="113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</row>
    <row r="842">
      <c r="A842" s="112"/>
      <c r="B842" s="113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</row>
    <row r="843">
      <c r="A843" s="112"/>
      <c r="B843" s="113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  <c r="AA843" s="114"/>
    </row>
    <row r="844">
      <c r="A844" s="112"/>
      <c r="B844" s="113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  <c r="AA844" s="114"/>
    </row>
    <row r="845">
      <c r="A845" s="112"/>
      <c r="B845" s="113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  <c r="AA845" s="114"/>
    </row>
    <row r="846">
      <c r="A846" s="112"/>
      <c r="B846" s="113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  <c r="AA846" s="114"/>
    </row>
    <row r="847">
      <c r="A847" s="112"/>
      <c r="B847" s="113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  <c r="AA847" s="114"/>
    </row>
    <row r="848">
      <c r="A848" s="112"/>
      <c r="B848" s="113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  <c r="AA848" s="114"/>
    </row>
    <row r="849">
      <c r="A849" s="112"/>
      <c r="B849" s="113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  <c r="AA849" s="114"/>
    </row>
    <row r="850">
      <c r="A850" s="112"/>
      <c r="B850" s="113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</row>
    <row r="851">
      <c r="A851" s="112"/>
      <c r="B851" s="113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  <c r="AA851" s="114"/>
    </row>
    <row r="852">
      <c r="A852" s="112"/>
      <c r="B852" s="113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  <c r="AA852" s="114"/>
    </row>
    <row r="853">
      <c r="A853" s="112"/>
      <c r="B853" s="113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  <c r="AA853" s="114"/>
    </row>
    <row r="854">
      <c r="A854" s="112"/>
      <c r="B854" s="113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  <c r="AA854" s="114"/>
    </row>
    <row r="855">
      <c r="A855" s="112"/>
      <c r="B855" s="113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</row>
    <row r="856">
      <c r="A856" s="112"/>
      <c r="B856" s="113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</row>
    <row r="857">
      <c r="A857" s="112"/>
      <c r="B857" s="113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</row>
    <row r="858">
      <c r="A858" s="112"/>
      <c r="B858" s="113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</row>
    <row r="859">
      <c r="A859" s="112"/>
      <c r="B859" s="113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</row>
    <row r="860">
      <c r="A860" s="112"/>
      <c r="B860" s="113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</row>
    <row r="861">
      <c r="A861" s="112"/>
      <c r="B861" s="113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</row>
    <row r="862">
      <c r="A862" s="112"/>
      <c r="B862" s="113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  <c r="AA862" s="114"/>
    </row>
    <row r="863">
      <c r="A863" s="112"/>
      <c r="B863" s="113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  <c r="AA863" s="114"/>
    </row>
    <row r="864">
      <c r="A864" s="112"/>
      <c r="B864" s="113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  <c r="AA864" s="114"/>
    </row>
    <row r="865">
      <c r="A865" s="112"/>
      <c r="B865" s="113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</row>
    <row r="866">
      <c r="A866" s="112"/>
      <c r="B866" s="113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</row>
    <row r="867">
      <c r="A867" s="112"/>
      <c r="B867" s="113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</row>
    <row r="868">
      <c r="A868" s="112"/>
      <c r="B868" s="113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</row>
    <row r="869">
      <c r="A869" s="112"/>
      <c r="B869" s="113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</row>
    <row r="870">
      <c r="A870" s="112"/>
      <c r="B870" s="113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</row>
    <row r="871">
      <c r="A871" s="112"/>
      <c r="B871" s="113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</row>
    <row r="872">
      <c r="A872" s="112"/>
      <c r="B872" s="113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</row>
    <row r="873">
      <c r="A873" s="112"/>
      <c r="B873" s="113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</row>
    <row r="874">
      <c r="A874" s="112"/>
      <c r="B874" s="113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</row>
    <row r="875">
      <c r="A875" s="112"/>
      <c r="B875" s="113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</row>
    <row r="876">
      <c r="A876" s="112"/>
      <c r="B876" s="113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</row>
    <row r="877">
      <c r="A877" s="112"/>
      <c r="B877" s="113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</row>
    <row r="878">
      <c r="A878" s="112"/>
      <c r="B878" s="113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  <c r="AA878" s="114"/>
    </row>
    <row r="879">
      <c r="A879" s="112"/>
      <c r="B879" s="113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  <c r="AA879" s="114"/>
    </row>
    <row r="880">
      <c r="A880" s="112"/>
      <c r="B880" s="113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  <c r="AA880" s="114"/>
    </row>
    <row r="881">
      <c r="A881" s="112"/>
      <c r="B881" s="113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  <c r="AA881" s="114"/>
    </row>
    <row r="882">
      <c r="A882" s="112"/>
      <c r="B882" s="113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  <c r="AA882" s="114"/>
    </row>
    <row r="883">
      <c r="A883" s="112"/>
      <c r="B883" s="113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  <c r="AA883" s="114"/>
    </row>
    <row r="884">
      <c r="A884" s="112"/>
      <c r="B884" s="113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  <c r="AA884" s="114"/>
    </row>
    <row r="885">
      <c r="A885" s="112"/>
      <c r="B885" s="113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  <c r="AA885" s="114"/>
    </row>
    <row r="886">
      <c r="A886" s="112"/>
      <c r="B886" s="113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  <c r="AA886" s="114"/>
    </row>
    <row r="887">
      <c r="A887" s="112"/>
      <c r="B887" s="113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  <c r="AA887" s="114"/>
    </row>
    <row r="888">
      <c r="A888" s="112"/>
      <c r="B888" s="113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  <c r="AA888" s="114"/>
    </row>
    <row r="889">
      <c r="A889" s="112"/>
      <c r="B889" s="113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  <c r="AA889" s="114"/>
    </row>
    <row r="890">
      <c r="A890" s="112"/>
      <c r="B890" s="113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</row>
    <row r="891">
      <c r="A891" s="112"/>
      <c r="B891" s="113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</row>
    <row r="892">
      <c r="A892" s="112"/>
      <c r="B892" s="113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</row>
    <row r="893">
      <c r="A893" s="112"/>
      <c r="B893" s="113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</row>
    <row r="894">
      <c r="A894" s="112"/>
      <c r="B894" s="113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</row>
    <row r="895">
      <c r="A895" s="112"/>
      <c r="B895" s="113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</row>
    <row r="896">
      <c r="A896" s="112"/>
      <c r="B896" s="113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</row>
    <row r="897">
      <c r="A897" s="112"/>
      <c r="B897" s="113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</row>
    <row r="898">
      <c r="A898" s="112"/>
      <c r="B898" s="113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  <c r="AA898" s="114"/>
    </row>
    <row r="899">
      <c r="A899" s="112"/>
      <c r="B899" s="113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  <c r="AA899" s="114"/>
    </row>
    <row r="900">
      <c r="A900" s="112"/>
      <c r="B900" s="113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  <c r="AA900" s="114"/>
    </row>
    <row r="901">
      <c r="A901" s="112"/>
      <c r="B901" s="113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</row>
    <row r="902">
      <c r="A902" s="112"/>
      <c r="B902" s="113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</row>
    <row r="903">
      <c r="A903" s="112"/>
      <c r="B903" s="113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</row>
    <row r="904">
      <c r="A904" s="112"/>
      <c r="B904" s="113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</row>
    <row r="905">
      <c r="A905" s="112"/>
      <c r="B905" s="113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</row>
    <row r="906">
      <c r="A906" s="112"/>
      <c r="B906" s="113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</row>
    <row r="907">
      <c r="A907" s="112"/>
      <c r="B907" s="113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</row>
    <row r="908">
      <c r="A908" s="112"/>
      <c r="B908" s="113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</row>
    <row r="909">
      <c r="A909" s="112"/>
      <c r="B909" s="113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</row>
    <row r="910">
      <c r="A910" s="112"/>
      <c r="B910" s="113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</row>
    <row r="911">
      <c r="A911" s="112"/>
      <c r="B911" s="113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</row>
    <row r="912">
      <c r="A912" s="112"/>
      <c r="B912" s="113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</row>
    <row r="913">
      <c r="A913" s="112"/>
      <c r="B913" s="113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  <c r="AA913" s="114"/>
    </row>
    <row r="914">
      <c r="A914" s="112"/>
      <c r="B914" s="113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  <c r="AA914" s="114"/>
    </row>
    <row r="915">
      <c r="A915" s="112"/>
      <c r="B915" s="113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  <c r="AA915" s="114"/>
    </row>
    <row r="916">
      <c r="A916" s="112"/>
      <c r="B916" s="113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  <c r="AA916" s="114"/>
    </row>
    <row r="917">
      <c r="A917" s="112"/>
      <c r="B917" s="113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  <c r="AA917" s="114"/>
    </row>
    <row r="918">
      <c r="A918" s="112"/>
      <c r="B918" s="113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  <c r="AA918" s="114"/>
    </row>
    <row r="919">
      <c r="A919" s="112"/>
      <c r="B919" s="113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  <c r="AA919" s="114"/>
    </row>
    <row r="920">
      <c r="A920" s="112"/>
      <c r="B920" s="113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  <c r="AA920" s="114"/>
    </row>
    <row r="921">
      <c r="A921" s="112"/>
      <c r="B921" s="113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  <c r="AA921" s="114"/>
    </row>
    <row r="922">
      <c r="A922" s="112"/>
      <c r="B922" s="113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  <c r="AA922" s="114"/>
    </row>
    <row r="923">
      <c r="A923" s="112"/>
      <c r="B923" s="113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  <c r="AA923" s="114"/>
    </row>
    <row r="924">
      <c r="A924" s="112"/>
      <c r="B924" s="113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  <c r="AA924" s="114"/>
    </row>
    <row r="925">
      <c r="A925" s="112"/>
      <c r="B925" s="113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  <c r="AA925" s="114"/>
    </row>
    <row r="926">
      <c r="A926" s="112"/>
      <c r="B926" s="113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</row>
    <row r="927">
      <c r="A927" s="112"/>
      <c r="B927" s="113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</row>
    <row r="928">
      <c r="A928" s="112"/>
      <c r="B928" s="113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</row>
    <row r="929">
      <c r="A929" s="112"/>
      <c r="B929" s="113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</row>
    <row r="930">
      <c r="A930" s="112"/>
      <c r="B930" s="113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</row>
    <row r="931">
      <c r="A931" s="112"/>
      <c r="B931" s="113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</row>
    <row r="932">
      <c r="A932" s="112"/>
      <c r="B932" s="113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</row>
    <row r="933">
      <c r="A933" s="112"/>
      <c r="B933" s="113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  <c r="AA933" s="114"/>
    </row>
    <row r="934">
      <c r="A934" s="112"/>
      <c r="B934" s="113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  <c r="AA934" s="114"/>
    </row>
    <row r="935">
      <c r="A935" s="112"/>
      <c r="B935" s="113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  <c r="AA935" s="114"/>
    </row>
    <row r="936">
      <c r="A936" s="112"/>
      <c r="B936" s="113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</row>
    <row r="937">
      <c r="A937" s="112"/>
      <c r="B937" s="113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</row>
    <row r="938">
      <c r="A938" s="112"/>
      <c r="B938" s="113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</row>
    <row r="939">
      <c r="A939" s="112"/>
      <c r="B939" s="113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</row>
    <row r="940">
      <c r="A940" s="112"/>
      <c r="B940" s="113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</row>
    <row r="941">
      <c r="A941" s="112"/>
      <c r="B941" s="113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</row>
    <row r="942">
      <c r="A942" s="112"/>
      <c r="B942" s="113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</row>
    <row r="943">
      <c r="A943" s="112"/>
      <c r="B943" s="113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</row>
    <row r="944">
      <c r="A944" s="112"/>
      <c r="B944" s="113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</row>
    <row r="945">
      <c r="A945" s="112"/>
      <c r="B945" s="113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</row>
    <row r="946">
      <c r="A946" s="112"/>
      <c r="B946" s="113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</row>
    <row r="947">
      <c r="A947" s="112"/>
      <c r="B947" s="113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</row>
    <row r="948">
      <c r="A948" s="112"/>
      <c r="B948" s="113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</row>
    <row r="949">
      <c r="A949" s="112"/>
      <c r="B949" s="113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  <c r="AA949" s="114"/>
    </row>
    <row r="950">
      <c r="A950" s="112"/>
      <c r="B950" s="113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  <c r="AA950" s="114"/>
    </row>
    <row r="951">
      <c r="A951" s="112"/>
      <c r="B951" s="113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  <c r="AA951" s="114"/>
    </row>
    <row r="952">
      <c r="A952" s="112"/>
      <c r="B952" s="113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  <c r="AA952" s="114"/>
    </row>
    <row r="953">
      <c r="A953" s="112"/>
      <c r="B953" s="113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  <c r="AA953" s="114"/>
    </row>
    <row r="954">
      <c r="A954" s="112"/>
      <c r="B954" s="113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  <c r="AA954" s="114"/>
    </row>
    <row r="955">
      <c r="A955" s="112"/>
      <c r="B955" s="113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  <c r="AA955" s="114"/>
    </row>
    <row r="956">
      <c r="A956" s="112"/>
      <c r="B956" s="113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  <c r="AA956" s="114"/>
    </row>
    <row r="957">
      <c r="A957" s="112"/>
      <c r="B957" s="113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  <c r="AA957" s="114"/>
    </row>
    <row r="958">
      <c r="A958" s="112"/>
      <c r="B958" s="113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  <c r="AA958" s="114"/>
    </row>
    <row r="959">
      <c r="A959" s="112"/>
      <c r="B959" s="113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  <c r="AA959" s="114"/>
    </row>
    <row r="960">
      <c r="A960" s="112"/>
      <c r="B960" s="113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  <c r="AA960" s="114"/>
    </row>
    <row r="961">
      <c r="A961" s="112"/>
      <c r="B961" s="113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</row>
    <row r="962">
      <c r="A962" s="112"/>
      <c r="B962" s="113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</row>
    <row r="963">
      <c r="A963" s="112"/>
      <c r="B963" s="113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</row>
    <row r="964">
      <c r="A964" s="112"/>
      <c r="B964" s="113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</row>
    <row r="965">
      <c r="A965" s="112"/>
      <c r="B965" s="113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</row>
    <row r="966">
      <c r="A966" s="112"/>
      <c r="B966" s="113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</row>
    <row r="967">
      <c r="A967" s="112"/>
      <c r="B967" s="113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</row>
    <row r="968">
      <c r="A968" s="112"/>
      <c r="B968" s="113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  <c r="AA968" s="114"/>
    </row>
    <row r="969">
      <c r="A969" s="112"/>
      <c r="B969" s="113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  <c r="AA969" s="114"/>
    </row>
    <row r="970">
      <c r="A970" s="112"/>
      <c r="B970" s="113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  <c r="AA970" s="114"/>
    </row>
    <row r="971">
      <c r="A971" s="112"/>
      <c r="B971" s="113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</row>
    <row r="972">
      <c r="A972" s="112"/>
      <c r="B972" s="113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</row>
    <row r="973">
      <c r="A973" s="112"/>
      <c r="B973" s="113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</row>
    <row r="974">
      <c r="A974" s="112"/>
      <c r="B974" s="113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</row>
    <row r="975">
      <c r="A975" s="112"/>
      <c r="B975" s="113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</row>
    <row r="976">
      <c r="A976" s="112"/>
      <c r="B976" s="113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</row>
    <row r="977">
      <c r="A977" s="112"/>
      <c r="B977" s="113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</row>
    <row r="978">
      <c r="A978" s="112"/>
      <c r="B978" s="113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</row>
    <row r="979">
      <c r="A979" s="112"/>
      <c r="B979" s="113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</row>
    <row r="980">
      <c r="A980" s="112"/>
      <c r="B980" s="113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</row>
    <row r="981">
      <c r="A981" s="112"/>
      <c r="B981" s="113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</row>
    <row r="982">
      <c r="A982" s="112"/>
      <c r="B982" s="113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</row>
    <row r="983">
      <c r="A983" s="112"/>
      <c r="B983" s="113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  <c r="AA983" s="114"/>
    </row>
    <row r="984">
      <c r="A984" s="112"/>
      <c r="B984" s="113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  <c r="AA984" s="114"/>
    </row>
    <row r="985">
      <c r="A985" s="112"/>
      <c r="B985" s="113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  <c r="AA985" s="114"/>
    </row>
    <row r="986">
      <c r="A986" s="112"/>
      <c r="B986" s="113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  <c r="AA986" s="114"/>
    </row>
    <row r="987">
      <c r="A987" s="112"/>
      <c r="B987" s="113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  <c r="AA987" s="114"/>
    </row>
    <row r="988">
      <c r="A988" s="112"/>
      <c r="B988" s="113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  <c r="AA988" s="114"/>
    </row>
    <row r="989">
      <c r="A989" s="112"/>
      <c r="B989" s="113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  <c r="AA989" s="114"/>
    </row>
    <row r="990">
      <c r="A990" s="112"/>
      <c r="B990" s="113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  <c r="AA990" s="114"/>
    </row>
    <row r="991">
      <c r="A991" s="112"/>
      <c r="B991" s="113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  <c r="AA991" s="114"/>
    </row>
    <row r="992">
      <c r="A992" s="112"/>
      <c r="B992" s="113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  <c r="AA992" s="114"/>
    </row>
    <row r="993">
      <c r="A993" s="112"/>
      <c r="B993" s="113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  <c r="AA993" s="114"/>
    </row>
    <row r="994">
      <c r="A994" s="112"/>
      <c r="B994" s="113"/>
      <c r="C994" s="114"/>
      <c r="D994" s="114"/>
      <c r="E994" s="114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  <c r="AA994" s="114"/>
    </row>
    <row r="995">
      <c r="A995" s="112"/>
      <c r="B995" s="113"/>
      <c r="C995" s="114"/>
      <c r="D995" s="114"/>
      <c r="E995" s="114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  <c r="AA995" s="114"/>
    </row>
    <row r="996">
      <c r="A996" s="112"/>
      <c r="B996" s="113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  <c r="AA996" s="114"/>
    </row>
    <row r="997">
      <c r="A997" s="112"/>
      <c r="B997" s="113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  <c r="AA997" s="114"/>
    </row>
    <row r="998">
      <c r="A998" s="112"/>
      <c r="B998" s="113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  <c r="AA998" s="114"/>
    </row>
    <row r="999">
      <c r="A999" s="112"/>
      <c r="B999" s="113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  <c r="AA999" s="114"/>
    </row>
    <row r="1000">
      <c r="A1000" s="112"/>
      <c r="B1000" s="113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  <c r="AA1000" s="114"/>
    </row>
  </sheetData>
  <mergeCells count="2">
    <mergeCell ref="A5:A8"/>
    <mergeCell ref="A11:A1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71"/>
    <col customWidth="1" min="2" max="2" width="28.71"/>
    <col customWidth="1" min="3" max="3" width="19.29"/>
    <col customWidth="1" min="5" max="5" width="43.0"/>
  </cols>
  <sheetData>
    <row r="1">
      <c r="A1" s="127" t="s">
        <v>119</v>
      </c>
      <c r="B1" s="128" t="s">
        <v>120</v>
      </c>
      <c r="C1" s="129" t="s">
        <v>121</v>
      </c>
      <c r="D1" s="130" t="s">
        <v>122</v>
      </c>
      <c r="E1" s="131" t="s">
        <v>123</v>
      </c>
      <c r="G1" s="132" t="s">
        <v>124</v>
      </c>
      <c r="M1" s="133" t="s">
        <v>125</v>
      </c>
      <c r="N1" s="134" t="s">
        <v>2</v>
      </c>
      <c r="O1" s="135" t="s">
        <v>126</v>
      </c>
      <c r="P1" s="136" t="s">
        <v>127</v>
      </c>
      <c r="Q1" s="137" t="s">
        <v>128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</row>
    <row r="2">
      <c r="A2" s="139"/>
      <c r="B2" s="139"/>
      <c r="C2" s="139"/>
      <c r="D2" s="139"/>
      <c r="E2" s="140" t="s">
        <v>129</v>
      </c>
      <c r="F2" s="140" t="s">
        <v>130</v>
      </c>
      <c r="G2" s="140" t="s">
        <v>131</v>
      </c>
      <c r="H2" s="140" t="s">
        <v>132</v>
      </c>
      <c r="I2" s="140" t="s">
        <v>133</v>
      </c>
      <c r="J2" s="140" t="s">
        <v>134</v>
      </c>
      <c r="K2" s="140" t="s">
        <v>135</v>
      </c>
      <c r="L2" s="140" t="s">
        <v>136</v>
      </c>
      <c r="M2" s="139"/>
      <c r="N2" s="138"/>
      <c r="O2" s="141"/>
      <c r="P2" s="142"/>
      <c r="Q2" s="141"/>
      <c r="R2" s="138"/>
      <c r="S2" s="143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ht="139.5" customHeight="1">
      <c r="A3" s="144" t="s">
        <v>137</v>
      </c>
      <c r="B3" s="145" t="s">
        <v>138</v>
      </c>
      <c r="C3" s="145" t="s">
        <v>139</v>
      </c>
      <c r="D3" s="146" t="s">
        <v>140</v>
      </c>
      <c r="E3" s="147" t="s">
        <v>141</v>
      </c>
      <c r="F3" s="147" t="s">
        <v>142</v>
      </c>
      <c r="G3" s="147" t="s">
        <v>33</v>
      </c>
      <c r="H3" s="147" t="s">
        <v>33</v>
      </c>
      <c r="I3" s="147" t="s">
        <v>143</v>
      </c>
      <c r="J3" s="147" t="s">
        <v>143</v>
      </c>
      <c r="K3" s="147" t="s">
        <v>144</v>
      </c>
      <c r="L3" s="147" t="s">
        <v>145</v>
      </c>
      <c r="M3" s="148" t="s">
        <v>146</v>
      </c>
      <c r="N3" s="138" t="s">
        <v>139</v>
      </c>
      <c r="O3" s="141" t="s">
        <v>147</v>
      </c>
      <c r="P3" s="142">
        <v>43558.0</v>
      </c>
      <c r="Q3" s="141" t="s">
        <v>148</v>
      </c>
      <c r="R3" s="138"/>
      <c r="S3" s="143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</row>
    <row r="4">
      <c r="B4" s="145" t="s">
        <v>138</v>
      </c>
      <c r="C4" s="145" t="s">
        <v>149</v>
      </c>
      <c r="D4" s="147" t="s">
        <v>150</v>
      </c>
      <c r="E4" s="147" t="s">
        <v>141</v>
      </c>
      <c r="F4" s="147" t="s">
        <v>142</v>
      </c>
      <c r="G4" s="147" t="s">
        <v>33</v>
      </c>
      <c r="H4" s="147" t="s">
        <v>33</v>
      </c>
      <c r="I4" s="147" t="s">
        <v>143</v>
      </c>
      <c r="J4" s="147" t="s">
        <v>143</v>
      </c>
      <c r="K4" s="147" t="s">
        <v>144</v>
      </c>
      <c r="L4" s="147" t="s">
        <v>145</v>
      </c>
      <c r="N4" s="149" t="s">
        <v>151</v>
      </c>
      <c r="O4" s="141" t="s">
        <v>148</v>
      </c>
      <c r="P4" s="150" t="s">
        <v>152</v>
      </c>
      <c r="Q4" s="141" t="s">
        <v>153</v>
      </c>
      <c r="R4" s="138"/>
      <c r="S4" s="143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>
      <c r="B5" s="145" t="s">
        <v>138</v>
      </c>
      <c r="C5" s="145" t="s">
        <v>43</v>
      </c>
      <c r="D5" s="147" t="s">
        <v>150</v>
      </c>
      <c r="E5" s="147" t="s">
        <v>141</v>
      </c>
      <c r="F5" s="147" t="s">
        <v>142</v>
      </c>
      <c r="G5" s="147" t="s">
        <v>33</v>
      </c>
      <c r="H5" s="147" t="s">
        <v>33</v>
      </c>
      <c r="I5" s="147" t="s">
        <v>143</v>
      </c>
      <c r="J5" s="147" t="s">
        <v>143</v>
      </c>
      <c r="K5" s="147" t="s">
        <v>144</v>
      </c>
      <c r="L5" s="147" t="s">
        <v>145</v>
      </c>
      <c r="N5" s="149" t="s">
        <v>154</v>
      </c>
      <c r="O5" s="141" t="s">
        <v>147</v>
      </c>
      <c r="P5" s="151">
        <v>1.0</v>
      </c>
      <c r="Q5" s="141" t="s">
        <v>155</v>
      </c>
      <c r="R5" s="138"/>
      <c r="S5" s="143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</row>
    <row r="6">
      <c r="B6" s="145" t="s">
        <v>138</v>
      </c>
      <c r="C6" s="145" t="s">
        <v>39</v>
      </c>
      <c r="D6" s="147" t="s">
        <v>150</v>
      </c>
      <c r="E6" s="147" t="s">
        <v>141</v>
      </c>
      <c r="F6" s="147" t="s">
        <v>142</v>
      </c>
      <c r="G6" s="147" t="s">
        <v>33</v>
      </c>
      <c r="H6" s="147" t="s">
        <v>33</v>
      </c>
      <c r="I6" s="147" t="s">
        <v>143</v>
      </c>
      <c r="J6" s="147" t="s">
        <v>143</v>
      </c>
      <c r="K6" s="147" t="s">
        <v>144</v>
      </c>
      <c r="L6" s="147" t="s">
        <v>145</v>
      </c>
      <c r="N6" s="152" t="s">
        <v>39</v>
      </c>
      <c r="O6" s="141" t="s">
        <v>147</v>
      </c>
      <c r="P6" s="151">
        <v>2.0</v>
      </c>
      <c r="Q6" s="141" t="s">
        <v>155</v>
      </c>
      <c r="R6" s="138"/>
      <c r="S6" s="143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</row>
    <row r="7">
      <c r="B7" s="145" t="s">
        <v>138</v>
      </c>
      <c r="C7" s="145" t="s">
        <v>156</v>
      </c>
      <c r="D7" s="147" t="s">
        <v>150</v>
      </c>
      <c r="E7" s="147" t="s">
        <v>141</v>
      </c>
      <c r="F7" s="147" t="s">
        <v>142</v>
      </c>
      <c r="G7" s="147" t="s">
        <v>33</v>
      </c>
      <c r="H7" s="147" t="s">
        <v>33</v>
      </c>
      <c r="I7" s="147" t="s">
        <v>143</v>
      </c>
      <c r="J7" s="147" t="s">
        <v>143</v>
      </c>
      <c r="K7" s="147" t="s">
        <v>144</v>
      </c>
      <c r="L7" s="147" t="s">
        <v>145</v>
      </c>
      <c r="N7" s="149" t="s">
        <v>43</v>
      </c>
      <c r="O7" s="141" t="s">
        <v>157</v>
      </c>
      <c r="P7" s="153">
        <v>43467.0</v>
      </c>
      <c r="Q7" s="141" t="s">
        <v>153</v>
      </c>
      <c r="R7" s="138"/>
      <c r="S7" s="143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</row>
    <row r="8">
      <c r="B8" s="145" t="s">
        <v>138</v>
      </c>
      <c r="C8" s="147" t="s">
        <v>158</v>
      </c>
      <c r="D8" s="147" t="s">
        <v>150</v>
      </c>
      <c r="E8" s="147" t="s">
        <v>159</v>
      </c>
      <c r="F8" s="147" t="s">
        <v>160</v>
      </c>
      <c r="G8" s="147" t="s">
        <v>33</v>
      </c>
      <c r="H8" s="147" t="s">
        <v>33</v>
      </c>
      <c r="I8" s="147" t="s">
        <v>143</v>
      </c>
      <c r="J8" s="147" t="s">
        <v>143</v>
      </c>
      <c r="K8" s="147" t="s">
        <v>144</v>
      </c>
      <c r="L8" s="154" t="s">
        <v>161</v>
      </c>
      <c r="N8" s="149" t="s">
        <v>162</v>
      </c>
      <c r="O8" s="141" t="s">
        <v>147</v>
      </c>
      <c r="P8" s="151" t="s">
        <v>163</v>
      </c>
      <c r="Q8" s="141" t="s">
        <v>164</v>
      </c>
      <c r="R8" s="138"/>
      <c r="S8" s="143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>
      <c r="B9" s="145" t="s">
        <v>138</v>
      </c>
      <c r="C9" s="155" t="s">
        <v>45</v>
      </c>
      <c r="D9" s="147" t="s">
        <v>150</v>
      </c>
      <c r="E9" s="147" t="s">
        <v>159</v>
      </c>
      <c r="F9" s="147" t="s">
        <v>160</v>
      </c>
      <c r="G9" s="147" t="s">
        <v>33</v>
      </c>
      <c r="H9" s="147" t="s">
        <v>33</v>
      </c>
      <c r="I9" s="147" t="s">
        <v>143</v>
      </c>
      <c r="J9" s="147" t="s">
        <v>143</v>
      </c>
      <c r="K9" s="147" t="s">
        <v>144</v>
      </c>
      <c r="L9" s="154" t="s">
        <v>161</v>
      </c>
      <c r="N9" s="156" t="s">
        <v>51</v>
      </c>
      <c r="O9" s="157" t="s">
        <v>164</v>
      </c>
      <c r="P9" s="151" t="s">
        <v>163</v>
      </c>
      <c r="Q9" s="141" t="s">
        <v>165</v>
      </c>
      <c r="R9" s="138"/>
      <c r="S9" s="143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</row>
    <row r="10">
      <c r="B10" s="145" t="s">
        <v>138</v>
      </c>
      <c r="C10" s="155" t="s">
        <v>51</v>
      </c>
      <c r="D10" s="147" t="s">
        <v>150</v>
      </c>
      <c r="E10" s="147" t="s">
        <v>159</v>
      </c>
      <c r="F10" s="147" t="s">
        <v>160</v>
      </c>
      <c r="G10" s="147" t="s">
        <v>33</v>
      </c>
      <c r="H10" s="147" t="s">
        <v>33</v>
      </c>
      <c r="I10" s="147" t="s">
        <v>143</v>
      </c>
      <c r="J10" s="147" t="s">
        <v>143</v>
      </c>
      <c r="K10" s="147" t="s">
        <v>144</v>
      </c>
      <c r="L10" s="154" t="s">
        <v>161</v>
      </c>
      <c r="N10" s="158" t="s">
        <v>166</v>
      </c>
      <c r="O10" s="157" t="s">
        <v>155</v>
      </c>
      <c r="P10" s="151" t="s">
        <v>163</v>
      </c>
      <c r="Q10" s="159" t="s">
        <v>167</v>
      </c>
      <c r="R10" s="138"/>
      <c r="S10" s="143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</row>
    <row r="11">
      <c r="B11" s="145" t="s">
        <v>138</v>
      </c>
      <c r="C11" s="155" t="s">
        <v>168</v>
      </c>
      <c r="D11" s="147" t="s">
        <v>150</v>
      </c>
      <c r="E11" s="147" t="s">
        <v>159</v>
      </c>
      <c r="F11" s="147" t="s">
        <v>160</v>
      </c>
      <c r="G11" s="147" t="s">
        <v>33</v>
      </c>
      <c r="H11" s="147" t="s">
        <v>33</v>
      </c>
      <c r="I11" s="147" t="s">
        <v>143</v>
      </c>
      <c r="J11" s="147" t="s">
        <v>143</v>
      </c>
      <c r="K11" s="147" t="s">
        <v>144</v>
      </c>
      <c r="L11" s="154" t="s">
        <v>161</v>
      </c>
      <c r="N11" s="158" t="s">
        <v>169</v>
      </c>
      <c r="O11" s="157" t="s">
        <v>164</v>
      </c>
      <c r="P11" s="151" t="s">
        <v>163</v>
      </c>
      <c r="Q11" s="141" t="s">
        <v>170</v>
      </c>
      <c r="R11" s="138"/>
      <c r="S11" s="143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</row>
    <row r="12">
      <c r="A12" s="160" t="s">
        <v>171</v>
      </c>
      <c r="B12" s="161" t="s">
        <v>138</v>
      </c>
      <c r="C12" s="161" t="s">
        <v>158</v>
      </c>
      <c r="D12" s="162" t="s">
        <v>172</v>
      </c>
      <c r="E12" s="138" t="s">
        <v>173</v>
      </c>
      <c r="F12" s="138" t="s">
        <v>142</v>
      </c>
      <c r="G12" s="161" t="s">
        <v>33</v>
      </c>
      <c r="H12" s="138" t="s">
        <v>143</v>
      </c>
      <c r="I12" s="138" t="s">
        <v>143</v>
      </c>
      <c r="J12" s="138" t="s">
        <v>143</v>
      </c>
      <c r="K12" s="138" t="s">
        <v>174</v>
      </c>
      <c r="L12" s="138" t="s">
        <v>175</v>
      </c>
      <c r="M12" s="163" t="s">
        <v>176</v>
      </c>
      <c r="N12" s="164"/>
      <c r="O12" s="164"/>
      <c r="P12" s="164"/>
      <c r="Q12" s="164"/>
      <c r="R12" s="164"/>
      <c r="S12" s="164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</row>
    <row r="13">
      <c r="B13" s="161" t="s">
        <v>138</v>
      </c>
      <c r="C13" s="161" t="s">
        <v>45</v>
      </c>
      <c r="D13" s="162" t="s">
        <v>172</v>
      </c>
      <c r="E13" s="138" t="s">
        <v>173</v>
      </c>
      <c r="F13" s="138" t="s">
        <v>142</v>
      </c>
      <c r="G13" s="161" t="s">
        <v>33</v>
      </c>
      <c r="H13" s="138" t="s">
        <v>143</v>
      </c>
      <c r="I13" s="138" t="s">
        <v>143</v>
      </c>
      <c r="J13" s="138" t="s">
        <v>143</v>
      </c>
      <c r="K13" s="138" t="s">
        <v>174</v>
      </c>
      <c r="L13" s="138" t="s">
        <v>175</v>
      </c>
      <c r="N13" s="164"/>
      <c r="O13" s="164"/>
      <c r="P13" s="164"/>
      <c r="Q13" s="164"/>
      <c r="R13" s="164"/>
      <c r="S13" s="164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</row>
    <row r="14">
      <c r="B14" s="161" t="s">
        <v>138</v>
      </c>
      <c r="C14" s="161" t="s">
        <v>51</v>
      </c>
      <c r="D14" s="162" t="s">
        <v>172</v>
      </c>
      <c r="E14" s="138" t="s">
        <v>173</v>
      </c>
      <c r="F14" s="138" t="s">
        <v>142</v>
      </c>
      <c r="G14" s="161" t="s">
        <v>33</v>
      </c>
      <c r="H14" s="138" t="s">
        <v>143</v>
      </c>
      <c r="I14" s="138" t="s">
        <v>143</v>
      </c>
      <c r="J14" s="138" t="s">
        <v>143</v>
      </c>
      <c r="K14" s="138" t="s">
        <v>174</v>
      </c>
      <c r="L14" s="138" t="s">
        <v>175</v>
      </c>
      <c r="N14" s="164"/>
      <c r="O14" s="164"/>
      <c r="P14" s="164"/>
      <c r="Q14" s="164"/>
      <c r="R14" s="164"/>
      <c r="S14" s="164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</row>
    <row r="15">
      <c r="A15" s="165" t="s">
        <v>177</v>
      </c>
      <c r="B15" s="147" t="s">
        <v>138</v>
      </c>
      <c r="C15" s="147" t="s">
        <v>139</v>
      </c>
      <c r="D15" s="147" t="s">
        <v>178</v>
      </c>
      <c r="E15" s="147" t="s">
        <v>179</v>
      </c>
      <c r="F15" s="147" t="s">
        <v>142</v>
      </c>
      <c r="G15" s="145" t="s">
        <v>33</v>
      </c>
      <c r="H15" s="147" t="s">
        <v>143</v>
      </c>
      <c r="I15" s="147" t="s">
        <v>143</v>
      </c>
      <c r="J15" s="147" t="s">
        <v>143</v>
      </c>
      <c r="K15" s="147" t="s">
        <v>180</v>
      </c>
      <c r="L15" s="147" t="s">
        <v>181</v>
      </c>
      <c r="M15" s="166" t="s">
        <v>176</v>
      </c>
      <c r="N15" s="138"/>
      <c r="O15" s="141"/>
      <c r="P15" s="138"/>
      <c r="Q15" s="14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</row>
    <row r="16">
      <c r="B16" s="147" t="s">
        <v>138</v>
      </c>
      <c r="C16" s="147" t="s">
        <v>151</v>
      </c>
      <c r="D16" s="147" t="s">
        <v>178</v>
      </c>
      <c r="E16" s="147" t="s">
        <v>179</v>
      </c>
      <c r="F16" s="147" t="s">
        <v>142</v>
      </c>
      <c r="G16" s="145" t="s">
        <v>33</v>
      </c>
      <c r="H16" s="147" t="s">
        <v>143</v>
      </c>
      <c r="I16" s="147" t="s">
        <v>143</v>
      </c>
      <c r="J16" s="147" t="s">
        <v>143</v>
      </c>
      <c r="K16" s="147" t="s">
        <v>180</v>
      </c>
      <c r="L16" s="147" t="s">
        <v>181</v>
      </c>
      <c r="M16" s="166" t="s">
        <v>182</v>
      </c>
      <c r="N16" s="138"/>
      <c r="O16" s="141"/>
      <c r="P16" s="138"/>
      <c r="Q16" s="141"/>
      <c r="R16" s="141"/>
      <c r="S16" s="138"/>
      <c r="T16" s="141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</row>
    <row r="17">
      <c r="B17" s="147" t="s">
        <v>138</v>
      </c>
      <c r="C17" s="147" t="s">
        <v>154</v>
      </c>
      <c r="D17" s="147" t="s">
        <v>178</v>
      </c>
      <c r="E17" s="147" t="s">
        <v>179</v>
      </c>
      <c r="F17" s="147" t="s">
        <v>142</v>
      </c>
      <c r="G17" s="145" t="s">
        <v>33</v>
      </c>
      <c r="H17" s="147" t="s">
        <v>143</v>
      </c>
      <c r="I17" s="147" t="s">
        <v>143</v>
      </c>
      <c r="J17" s="147" t="s">
        <v>143</v>
      </c>
      <c r="K17" s="147" t="s">
        <v>180</v>
      </c>
      <c r="L17" s="147" t="s">
        <v>181</v>
      </c>
      <c r="M17" s="166" t="s">
        <v>182</v>
      </c>
      <c r="N17" s="138"/>
      <c r="O17" s="141"/>
      <c r="P17" s="138"/>
      <c r="Q17" s="141"/>
      <c r="R17" s="141"/>
      <c r="S17" s="138"/>
      <c r="T17" s="141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</row>
    <row r="18">
      <c r="B18" s="147" t="s">
        <v>138</v>
      </c>
      <c r="C18" s="147" t="s">
        <v>39</v>
      </c>
      <c r="D18" s="147" t="s">
        <v>178</v>
      </c>
      <c r="E18" s="147" t="s">
        <v>179</v>
      </c>
      <c r="F18" s="147" t="s">
        <v>142</v>
      </c>
      <c r="G18" s="145" t="s">
        <v>33</v>
      </c>
      <c r="H18" s="147" t="s">
        <v>143</v>
      </c>
      <c r="I18" s="147" t="s">
        <v>143</v>
      </c>
      <c r="J18" s="147" t="s">
        <v>143</v>
      </c>
      <c r="K18" s="147" t="s">
        <v>180</v>
      </c>
      <c r="L18" s="147" t="s">
        <v>181</v>
      </c>
      <c r="M18" s="166" t="s">
        <v>182</v>
      </c>
      <c r="N18" s="138"/>
      <c r="O18" s="138"/>
      <c r="P18" s="138"/>
      <c r="Q18" s="138"/>
      <c r="R18" s="141"/>
      <c r="S18" s="138"/>
      <c r="T18" s="141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</row>
    <row r="19">
      <c r="B19" s="147" t="s">
        <v>138</v>
      </c>
      <c r="C19" s="147" t="s">
        <v>43</v>
      </c>
      <c r="D19" s="147" t="s">
        <v>178</v>
      </c>
      <c r="E19" s="147" t="s">
        <v>179</v>
      </c>
      <c r="F19" s="147" t="s">
        <v>142</v>
      </c>
      <c r="G19" s="145" t="s">
        <v>33</v>
      </c>
      <c r="H19" s="147" t="s">
        <v>143</v>
      </c>
      <c r="I19" s="147" t="s">
        <v>143</v>
      </c>
      <c r="J19" s="147" t="s">
        <v>143</v>
      </c>
      <c r="K19" s="147" t="s">
        <v>180</v>
      </c>
      <c r="L19" s="147" t="s">
        <v>181</v>
      </c>
      <c r="M19" s="166" t="s">
        <v>183</v>
      </c>
      <c r="N19" s="138"/>
      <c r="O19" s="138"/>
      <c r="P19" s="138"/>
      <c r="Q19" s="138"/>
      <c r="R19" s="141"/>
      <c r="S19" s="138"/>
      <c r="T19" s="141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</row>
    <row r="20">
      <c r="B20" s="147" t="s">
        <v>138</v>
      </c>
      <c r="C20" s="147" t="s">
        <v>162</v>
      </c>
      <c r="D20" s="147" t="s">
        <v>178</v>
      </c>
      <c r="E20" s="147" t="s">
        <v>179</v>
      </c>
      <c r="F20" s="147" t="s">
        <v>142</v>
      </c>
      <c r="G20" s="145" t="s">
        <v>33</v>
      </c>
      <c r="H20" s="147" t="s">
        <v>143</v>
      </c>
      <c r="I20" s="147" t="s">
        <v>143</v>
      </c>
      <c r="J20" s="147" t="s">
        <v>143</v>
      </c>
      <c r="K20" s="147" t="s">
        <v>180</v>
      </c>
      <c r="L20" s="147" t="s">
        <v>181</v>
      </c>
      <c r="M20" s="166" t="s">
        <v>183</v>
      </c>
      <c r="N20" s="138"/>
      <c r="O20" s="138"/>
      <c r="P20" s="138"/>
      <c r="Q20" s="138"/>
      <c r="R20" s="141"/>
      <c r="S20" s="138"/>
      <c r="T20" s="141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</row>
    <row r="21">
      <c r="A21" s="167" t="s">
        <v>184</v>
      </c>
      <c r="B21" s="168" t="s">
        <v>138</v>
      </c>
      <c r="C21" s="168" t="s">
        <v>139</v>
      </c>
      <c r="D21" s="168" t="s">
        <v>185</v>
      </c>
      <c r="E21" s="168" t="s">
        <v>186</v>
      </c>
      <c r="F21" s="138" t="s">
        <v>142</v>
      </c>
      <c r="G21" s="161" t="s">
        <v>33</v>
      </c>
      <c r="H21" s="168" t="s">
        <v>143</v>
      </c>
      <c r="I21" s="168" t="s">
        <v>143</v>
      </c>
      <c r="J21" s="168" t="s">
        <v>143</v>
      </c>
      <c r="K21" s="168" t="s">
        <v>187</v>
      </c>
      <c r="L21" s="168" t="s">
        <v>188</v>
      </c>
      <c r="M21" s="163" t="s">
        <v>189</v>
      </c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</row>
    <row r="22">
      <c r="B22" s="168" t="s">
        <v>138</v>
      </c>
      <c r="C22" s="168" t="s">
        <v>151</v>
      </c>
      <c r="D22" s="168" t="s">
        <v>185</v>
      </c>
      <c r="E22" s="168" t="s">
        <v>186</v>
      </c>
      <c r="F22" s="138" t="s">
        <v>142</v>
      </c>
      <c r="G22" s="161" t="s">
        <v>33</v>
      </c>
      <c r="H22" s="168" t="s">
        <v>143</v>
      </c>
      <c r="I22" s="168" t="s">
        <v>143</v>
      </c>
      <c r="J22" s="168" t="s">
        <v>143</v>
      </c>
      <c r="K22" s="168" t="s">
        <v>187</v>
      </c>
      <c r="L22" s="168" t="s">
        <v>188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</row>
    <row r="23">
      <c r="B23" s="168" t="s">
        <v>138</v>
      </c>
      <c r="C23" s="168" t="s">
        <v>154</v>
      </c>
      <c r="D23" s="168" t="s">
        <v>185</v>
      </c>
      <c r="E23" s="168" t="s">
        <v>186</v>
      </c>
      <c r="F23" s="138" t="s">
        <v>142</v>
      </c>
      <c r="G23" s="161" t="s">
        <v>33</v>
      </c>
      <c r="H23" s="168" t="s">
        <v>143</v>
      </c>
      <c r="I23" s="168" t="s">
        <v>143</v>
      </c>
      <c r="J23" s="168" t="s">
        <v>143</v>
      </c>
      <c r="K23" s="168" t="s">
        <v>187</v>
      </c>
      <c r="L23" s="168" t="s">
        <v>188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</row>
    <row r="24">
      <c r="B24" s="168" t="s">
        <v>138</v>
      </c>
      <c r="C24" s="168" t="s">
        <v>39</v>
      </c>
      <c r="D24" s="168" t="s">
        <v>185</v>
      </c>
      <c r="E24" s="168" t="s">
        <v>186</v>
      </c>
      <c r="F24" s="138" t="s">
        <v>142</v>
      </c>
      <c r="G24" s="161" t="s">
        <v>33</v>
      </c>
      <c r="H24" s="168" t="s">
        <v>143</v>
      </c>
      <c r="I24" s="168" t="s">
        <v>143</v>
      </c>
      <c r="J24" s="168" t="s">
        <v>143</v>
      </c>
      <c r="K24" s="168" t="s">
        <v>187</v>
      </c>
      <c r="L24" s="168" t="s">
        <v>188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</row>
    <row r="25">
      <c r="B25" s="168" t="s">
        <v>138</v>
      </c>
      <c r="C25" s="168" t="s">
        <v>43</v>
      </c>
      <c r="D25" s="168" t="s">
        <v>185</v>
      </c>
      <c r="E25" s="168" t="s">
        <v>186</v>
      </c>
      <c r="F25" s="138" t="s">
        <v>142</v>
      </c>
      <c r="G25" s="161" t="s">
        <v>33</v>
      </c>
      <c r="H25" s="168" t="s">
        <v>143</v>
      </c>
      <c r="I25" s="168" t="s">
        <v>143</v>
      </c>
      <c r="J25" s="168" t="s">
        <v>143</v>
      </c>
      <c r="K25" s="168" t="s">
        <v>187</v>
      </c>
      <c r="L25" s="168" t="s">
        <v>188</v>
      </c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>
      <c r="B26" s="168" t="s">
        <v>138</v>
      </c>
      <c r="C26" s="168" t="s">
        <v>162</v>
      </c>
      <c r="D26" s="168" t="s">
        <v>185</v>
      </c>
      <c r="E26" s="168" t="s">
        <v>186</v>
      </c>
      <c r="F26" s="138" t="s">
        <v>142</v>
      </c>
      <c r="G26" s="161" t="s">
        <v>33</v>
      </c>
      <c r="H26" s="168" t="s">
        <v>143</v>
      </c>
      <c r="I26" s="168" t="s">
        <v>143</v>
      </c>
      <c r="J26" s="168" t="s">
        <v>143</v>
      </c>
      <c r="K26" s="168" t="s">
        <v>187</v>
      </c>
      <c r="L26" s="168" t="s">
        <v>188</v>
      </c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</row>
    <row r="27">
      <c r="B27" s="168" t="s">
        <v>138</v>
      </c>
      <c r="C27" s="168" t="s">
        <v>51</v>
      </c>
      <c r="D27" s="168" t="s">
        <v>185</v>
      </c>
      <c r="E27" s="168" t="s">
        <v>186</v>
      </c>
      <c r="F27" s="138" t="s">
        <v>142</v>
      </c>
      <c r="G27" s="161" t="s">
        <v>33</v>
      </c>
      <c r="H27" s="168" t="s">
        <v>143</v>
      </c>
      <c r="I27" s="168" t="s">
        <v>143</v>
      </c>
      <c r="J27" s="168" t="s">
        <v>143</v>
      </c>
      <c r="K27" s="168" t="s">
        <v>187</v>
      </c>
      <c r="L27" s="168" t="s">
        <v>188</v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>
      <c r="B28" s="168" t="s">
        <v>138</v>
      </c>
      <c r="C28" s="168" t="s">
        <v>166</v>
      </c>
      <c r="D28" s="168" t="s">
        <v>185</v>
      </c>
      <c r="E28" s="168" t="s">
        <v>186</v>
      </c>
      <c r="F28" s="138" t="s">
        <v>142</v>
      </c>
      <c r="G28" s="161" t="s">
        <v>33</v>
      </c>
      <c r="H28" s="168" t="s">
        <v>143</v>
      </c>
      <c r="I28" s="168" t="s">
        <v>143</v>
      </c>
      <c r="J28" s="168" t="s">
        <v>143</v>
      </c>
      <c r="K28" s="168" t="s">
        <v>187</v>
      </c>
      <c r="L28" s="168" t="s">
        <v>188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</row>
    <row r="29">
      <c r="B29" s="168" t="s">
        <v>138</v>
      </c>
      <c r="C29" s="168" t="s">
        <v>169</v>
      </c>
      <c r="D29" s="168" t="s">
        <v>185</v>
      </c>
      <c r="E29" s="168" t="s">
        <v>186</v>
      </c>
      <c r="F29" s="138" t="s">
        <v>142</v>
      </c>
      <c r="G29" s="161" t="s">
        <v>33</v>
      </c>
      <c r="H29" s="168" t="s">
        <v>143</v>
      </c>
      <c r="I29" s="168" t="s">
        <v>143</v>
      </c>
      <c r="J29" s="168" t="s">
        <v>143</v>
      </c>
      <c r="K29" s="168" t="s">
        <v>187</v>
      </c>
      <c r="L29" s="168" t="s">
        <v>188</v>
      </c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</row>
    <row r="30">
      <c r="A30" s="139" t="s">
        <v>190</v>
      </c>
      <c r="B30" s="145" t="s">
        <v>138</v>
      </c>
      <c r="C30" s="145" t="s">
        <v>43</v>
      </c>
      <c r="D30" s="147" t="s">
        <v>191</v>
      </c>
      <c r="E30" s="147" t="s">
        <v>192</v>
      </c>
      <c r="F30" s="147" t="s">
        <v>193</v>
      </c>
      <c r="G30" s="147" t="s">
        <v>33</v>
      </c>
      <c r="H30" s="139" t="s">
        <v>33</v>
      </c>
      <c r="I30" s="139" t="s">
        <v>143</v>
      </c>
      <c r="J30" s="139" t="s">
        <v>143</v>
      </c>
      <c r="K30" s="139" t="s">
        <v>194</v>
      </c>
      <c r="L30" s="139" t="s">
        <v>195</v>
      </c>
      <c r="M30" s="166" t="s">
        <v>196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</row>
    <row r="31">
      <c r="B31" s="145" t="s">
        <v>138</v>
      </c>
      <c r="C31" s="145" t="s">
        <v>162</v>
      </c>
      <c r="D31" s="147" t="s">
        <v>191</v>
      </c>
      <c r="E31" s="147" t="s">
        <v>192</v>
      </c>
      <c r="F31" s="147" t="s">
        <v>193</v>
      </c>
      <c r="G31" s="147" t="s">
        <v>33</v>
      </c>
      <c r="H31" s="139" t="s">
        <v>33</v>
      </c>
      <c r="I31" s="139" t="s">
        <v>143</v>
      </c>
      <c r="J31" s="139" t="s">
        <v>143</v>
      </c>
      <c r="K31" s="139" t="s">
        <v>194</v>
      </c>
      <c r="L31" s="139" t="s">
        <v>195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</row>
    <row r="32">
      <c r="B32" s="145" t="s">
        <v>138</v>
      </c>
      <c r="C32" s="145" t="s">
        <v>197</v>
      </c>
      <c r="D32" s="147" t="s">
        <v>191</v>
      </c>
      <c r="E32" s="147" t="s">
        <v>192</v>
      </c>
      <c r="F32" s="147" t="s">
        <v>193</v>
      </c>
      <c r="G32" s="147" t="s">
        <v>33</v>
      </c>
      <c r="H32" s="139" t="s">
        <v>33</v>
      </c>
      <c r="I32" s="139" t="s">
        <v>143</v>
      </c>
      <c r="J32" s="139" t="s">
        <v>143</v>
      </c>
      <c r="K32" s="139" t="s">
        <v>194</v>
      </c>
      <c r="L32" s="139" t="s">
        <v>195</v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</row>
    <row r="33">
      <c r="B33" s="145" t="s">
        <v>138</v>
      </c>
      <c r="C33" s="145" t="s">
        <v>198</v>
      </c>
      <c r="D33" s="147" t="s">
        <v>191</v>
      </c>
      <c r="E33" s="147" t="s">
        <v>192</v>
      </c>
      <c r="F33" s="147" t="s">
        <v>193</v>
      </c>
      <c r="G33" s="147" t="s">
        <v>33</v>
      </c>
      <c r="H33" s="139" t="s">
        <v>33</v>
      </c>
      <c r="I33" s="139" t="s">
        <v>143</v>
      </c>
      <c r="J33" s="139" t="s">
        <v>143</v>
      </c>
      <c r="K33" s="139" t="s">
        <v>194</v>
      </c>
      <c r="L33" s="139" t="s">
        <v>199</v>
      </c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</row>
    <row r="34">
      <c r="A34" s="169" t="s">
        <v>200</v>
      </c>
      <c r="B34" s="170" t="s">
        <v>138</v>
      </c>
      <c r="C34" s="170" t="s">
        <v>201</v>
      </c>
      <c r="D34" s="168" t="s">
        <v>202</v>
      </c>
      <c r="E34" s="168" t="s">
        <v>203</v>
      </c>
      <c r="F34" s="171" t="s">
        <v>142</v>
      </c>
      <c r="G34" s="170" t="s">
        <v>33</v>
      </c>
      <c r="H34" s="168" t="s">
        <v>143</v>
      </c>
      <c r="I34" s="168" t="s">
        <v>143</v>
      </c>
      <c r="J34" s="168" t="s">
        <v>143</v>
      </c>
      <c r="K34" s="168" t="s">
        <v>180</v>
      </c>
      <c r="L34" s="168" t="s">
        <v>204</v>
      </c>
      <c r="M34" s="163" t="s">
        <v>205</v>
      </c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</row>
    <row r="35">
      <c r="B35" s="170" t="s">
        <v>138</v>
      </c>
      <c r="C35" s="170" t="s">
        <v>41</v>
      </c>
      <c r="D35" s="168" t="s">
        <v>202</v>
      </c>
      <c r="E35" s="168" t="s">
        <v>203</v>
      </c>
      <c r="F35" s="171" t="s">
        <v>142</v>
      </c>
      <c r="G35" s="170" t="s">
        <v>33</v>
      </c>
      <c r="H35" s="168" t="s">
        <v>143</v>
      </c>
      <c r="I35" s="168" t="s">
        <v>143</v>
      </c>
      <c r="J35" s="168" t="s">
        <v>143</v>
      </c>
      <c r="K35" s="168" t="s">
        <v>180</v>
      </c>
      <c r="L35" s="168" t="s">
        <v>204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</row>
    <row r="36">
      <c r="B36" s="170" t="s">
        <v>138</v>
      </c>
      <c r="C36" s="170" t="s">
        <v>43</v>
      </c>
      <c r="D36" s="168" t="s">
        <v>202</v>
      </c>
      <c r="E36" s="168" t="s">
        <v>203</v>
      </c>
      <c r="F36" s="171" t="s">
        <v>142</v>
      </c>
      <c r="G36" s="170" t="s">
        <v>33</v>
      </c>
      <c r="H36" s="168" t="s">
        <v>143</v>
      </c>
      <c r="I36" s="168" t="s">
        <v>143</v>
      </c>
      <c r="J36" s="168" t="s">
        <v>143</v>
      </c>
      <c r="K36" s="168" t="s">
        <v>180</v>
      </c>
      <c r="L36" s="168" t="s">
        <v>204</v>
      </c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</row>
    <row r="37">
      <c r="B37" s="170" t="s">
        <v>138</v>
      </c>
      <c r="C37" s="170" t="s">
        <v>49</v>
      </c>
      <c r="D37" s="168" t="s">
        <v>202</v>
      </c>
      <c r="E37" s="168" t="s">
        <v>203</v>
      </c>
      <c r="F37" s="171" t="s">
        <v>142</v>
      </c>
      <c r="G37" s="170" t="s">
        <v>33</v>
      </c>
      <c r="H37" s="168" t="s">
        <v>143</v>
      </c>
      <c r="I37" s="168" t="s">
        <v>143</v>
      </c>
      <c r="J37" s="168" t="s">
        <v>143</v>
      </c>
      <c r="K37" s="168" t="s">
        <v>180</v>
      </c>
      <c r="L37" s="168" t="s">
        <v>204</v>
      </c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</row>
    <row r="38">
      <c r="A38" s="139" t="s">
        <v>206</v>
      </c>
      <c r="B38" s="147" t="s">
        <v>207</v>
      </c>
      <c r="C38" s="145" t="s">
        <v>201</v>
      </c>
      <c r="D38" s="147" t="s">
        <v>208</v>
      </c>
      <c r="E38" s="147" t="s">
        <v>209</v>
      </c>
      <c r="F38" s="154" t="s">
        <v>210</v>
      </c>
      <c r="G38" s="147" t="s">
        <v>143</v>
      </c>
      <c r="H38" s="147" t="s">
        <v>143</v>
      </c>
      <c r="I38" s="147" t="s">
        <v>33</v>
      </c>
      <c r="J38" s="147" t="s">
        <v>33</v>
      </c>
      <c r="K38" s="139" t="s">
        <v>194</v>
      </c>
      <c r="L38" s="147" t="s">
        <v>211</v>
      </c>
      <c r="M38" s="166" t="s">
        <v>212</v>
      </c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</row>
    <row r="39">
      <c r="B39" s="147" t="s">
        <v>207</v>
      </c>
      <c r="C39" s="145" t="s">
        <v>149</v>
      </c>
      <c r="D39" s="147" t="s">
        <v>213</v>
      </c>
      <c r="E39" s="147" t="s">
        <v>214</v>
      </c>
      <c r="F39" s="154" t="s">
        <v>210</v>
      </c>
      <c r="G39" s="147" t="s">
        <v>143</v>
      </c>
      <c r="H39" s="147" t="s">
        <v>33</v>
      </c>
      <c r="I39" s="147" t="s">
        <v>33</v>
      </c>
      <c r="J39" s="147" t="s">
        <v>143</v>
      </c>
      <c r="K39" s="139" t="s">
        <v>194</v>
      </c>
      <c r="L39" s="147" t="s">
        <v>211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</row>
    <row r="40">
      <c r="B40" s="147" t="s">
        <v>207</v>
      </c>
      <c r="C40" s="145" t="s">
        <v>43</v>
      </c>
      <c r="D40" s="147" t="s">
        <v>213</v>
      </c>
      <c r="E40" s="147" t="s">
        <v>214</v>
      </c>
      <c r="F40" s="154" t="s">
        <v>210</v>
      </c>
      <c r="G40" s="147" t="s">
        <v>143</v>
      </c>
      <c r="H40" s="147" t="s">
        <v>33</v>
      </c>
      <c r="I40" s="147" t="s">
        <v>33</v>
      </c>
      <c r="J40" s="147" t="s">
        <v>143</v>
      </c>
      <c r="K40" s="139" t="s">
        <v>194</v>
      </c>
      <c r="L40" s="147" t="s">
        <v>211</v>
      </c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</row>
    <row r="41">
      <c r="A41" s="172" t="s">
        <v>215</v>
      </c>
      <c r="B41" s="168" t="s">
        <v>207</v>
      </c>
      <c r="C41" s="170" t="s">
        <v>139</v>
      </c>
      <c r="D41" s="168" t="s">
        <v>216</v>
      </c>
      <c r="E41" s="168" t="s">
        <v>217</v>
      </c>
      <c r="F41" s="171" t="s">
        <v>143</v>
      </c>
      <c r="G41" s="171" t="s">
        <v>33</v>
      </c>
      <c r="H41" s="168" t="s">
        <v>33</v>
      </c>
      <c r="I41" s="168" t="s">
        <v>143</v>
      </c>
      <c r="J41" s="168" t="s">
        <v>143</v>
      </c>
      <c r="K41" s="168" t="s">
        <v>218</v>
      </c>
      <c r="L41" s="168" t="s">
        <v>219</v>
      </c>
      <c r="M41" s="163" t="s">
        <v>160</v>
      </c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>
      <c r="B42" s="168" t="s">
        <v>207</v>
      </c>
      <c r="C42" s="170" t="s">
        <v>149</v>
      </c>
      <c r="D42" s="168" t="s">
        <v>216</v>
      </c>
      <c r="E42" s="168" t="s">
        <v>217</v>
      </c>
      <c r="F42" s="171" t="s">
        <v>143</v>
      </c>
      <c r="G42" s="171" t="s">
        <v>33</v>
      </c>
      <c r="H42" s="168" t="s">
        <v>33</v>
      </c>
      <c r="I42" s="168" t="s">
        <v>143</v>
      </c>
      <c r="J42" s="168" t="s">
        <v>143</v>
      </c>
      <c r="K42" s="168" t="s">
        <v>218</v>
      </c>
      <c r="L42" s="168" t="s">
        <v>219</v>
      </c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</row>
    <row r="43">
      <c r="B43" s="168" t="s">
        <v>207</v>
      </c>
      <c r="C43" s="170" t="s">
        <v>43</v>
      </c>
      <c r="D43" s="168" t="s">
        <v>216</v>
      </c>
      <c r="E43" s="168" t="s">
        <v>217</v>
      </c>
      <c r="F43" s="171" t="s">
        <v>143</v>
      </c>
      <c r="G43" s="171" t="s">
        <v>33</v>
      </c>
      <c r="H43" s="168" t="s">
        <v>33</v>
      </c>
      <c r="I43" s="168" t="s">
        <v>143</v>
      </c>
      <c r="J43" s="168" t="s">
        <v>143</v>
      </c>
      <c r="K43" s="168" t="s">
        <v>218</v>
      </c>
      <c r="L43" s="168" t="s">
        <v>219</v>
      </c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</row>
    <row r="44">
      <c r="A44" s="139" t="s">
        <v>220</v>
      </c>
      <c r="B44" s="147" t="s">
        <v>207</v>
      </c>
      <c r="C44" s="145" t="s">
        <v>39</v>
      </c>
      <c r="D44" s="147" t="s">
        <v>221</v>
      </c>
      <c r="E44" s="147" t="s">
        <v>222</v>
      </c>
      <c r="F44" s="147" t="s">
        <v>143</v>
      </c>
      <c r="G44" s="145" t="s">
        <v>33</v>
      </c>
      <c r="H44" s="147" t="s">
        <v>143</v>
      </c>
      <c r="I44" s="147" t="s">
        <v>143</v>
      </c>
      <c r="J44" s="147" t="s">
        <v>143</v>
      </c>
      <c r="K44" s="147" t="s">
        <v>218</v>
      </c>
      <c r="L44" s="147" t="s">
        <v>223</v>
      </c>
      <c r="M44" s="161" t="s">
        <v>160</v>
      </c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</row>
    <row r="45">
      <c r="B45" s="147" t="s">
        <v>207</v>
      </c>
      <c r="C45" s="145" t="s">
        <v>162</v>
      </c>
      <c r="D45" s="147" t="s">
        <v>221</v>
      </c>
      <c r="E45" s="147" t="s">
        <v>222</v>
      </c>
      <c r="F45" s="147" t="s">
        <v>143</v>
      </c>
      <c r="G45" s="145" t="s">
        <v>33</v>
      </c>
      <c r="H45" s="147" t="s">
        <v>143</v>
      </c>
      <c r="I45" s="147" t="s">
        <v>143</v>
      </c>
      <c r="J45" s="147" t="s">
        <v>143</v>
      </c>
      <c r="K45" s="147" t="s">
        <v>218</v>
      </c>
      <c r="L45" s="147" t="s">
        <v>223</v>
      </c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</row>
    <row r="46">
      <c r="B46" s="147" t="s">
        <v>207</v>
      </c>
      <c r="C46" s="145" t="s">
        <v>197</v>
      </c>
      <c r="D46" s="147" t="s">
        <v>221</v>
      </c>
      <c r="E46" s="147" t="s">
        <v>222</v>
      </c>
      <c r="F46" s="147" t="s">
        <v>143</v>
      </c>
      <c r="G46" s="145" t="s">
        <v>33</v>
      </c>
      <c r="H46" s="147" t="s">
        <v>143</v>
      </c>
      <c r="I46" s="147" t="s">
        <v>143</v>
      </c>
      <c r="J46" s="147" t="s">
        <v>143</v>
      </c>
      <c r="K46" s="147" t="s">
        <v>218</v>
      </c>
      <c r="L46" s="147" t="s">
        <v>223</v>
      </c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</row>
    <row r="47">
      <c r="B47" s="147" t="s">
        <v>207</v>
      </c>
      <c r="C47" s="145" t="s">
        <v>166</v>
      </c>
      <c r="D47" s="147" t="s">
        <v>221</v>
      </c>
      <c r="E47" s="147" t="s">
        <v>222</v>
      </c>
      <c r="F47" s="147" t="s">
        <v>143</v>
      </c>
      <c r="G47" s="145" t="s">
        <v>33</v>
      </c>
      <c r="H47" s="147" t="s">
        <v>143</v>
      </c>
      <c r="I47" s="147" t="s">
        <v>143</v>
      </c>
      <c r="J47" s="147" t="s">
        <v>143</v>
      </c>
      <c r="K47" s="147" t="s">
        <v>218</v>
      </c>
      <c r="L47" s="147" t="s">
        <v>223</v>
      </c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</row>
    <row r="48">
      <c r="B48" s="147" t="s">
        <v>207</v>
      </c>
      <c r="C48" s="145" t="s">
        <v>169</v>
      </c>
      <c r="D48" s="147" t="s">
        <v>221</v>
      </c>
      <c r="E48" s="147" t="s">
        <v>222</v>
      </c>
      <c r="F48" s="147" t="s">
        <v>143</v>
      </c>
      <c r="G48" s="145" t="s">
        <v>33</v>
      </c>
      <c r="H48" s="147" t="s">
        <v>143</v>
      </c>
      <c r="I48" s="147" t="s">
        <v>143</v>
      </c>
      <c r="J48" s="147" t="s">
        <v>143</v>
      </c>
      <c r="K48" s="147" t="s">
        <v>218</v>
      </c>
      <c r="L48" s="147" t="s">
        <v>223</v>
      </c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</row>
    <row r="49">
      <c r="B49" s="147" t="s">
        <v>207</v>
      </c>
      <c r="C49" s="145" t="s">
        <v>51</v>
      </c>
      <c r="D49" s="147" t="s">
        <v>221</v>
      </c>
      <c r="E49" s="147" t="s">
        <v>222</v>
      </c>
      <c r="F49" s="147" t="s">
        <v>143</v>
      </c>
      <c r="G49" s="145" t="s">
        <v>33</v>
      </c>
      <c r="H49" s="147" t="s">
        <v>143</v>
      </c>
      <c r="I49" s="147" t="s">
        <v>143</v>
      </c>
      <c r="J49" s="147" t="s">
        <v>143</v>
      </c>
      <c r="K49" s="147" t="s">
        <v>218</v>
      </c>
      <c r="L49" s="147" t="s">
        <v>223</v>
      </c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</row>
    <row r="50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</row>
    <row r="5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</row>
    <row r="5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</row>
    <row r="53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</row>
    <row r="54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</row>
    <row r="5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</row>
    <row r="56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</row>
    <row r="57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</row>
    <row r="58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</row>
    <row r="59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</row>
    <row r="60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</row>
    <row r="6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</row>
    <row r="6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</row>
    <row r="63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</row>
    <row r="64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</row>
    <row r="6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</row>
    <row r="66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</row>
    <row r="67">
      <c r="A67" s="138"/>
      <c r="B67" s="161"/>
      <c r="C67" s="161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</row>
    <row r="68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</row>
    <row r="69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</row>
    <row r="70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</row>
    <row r="7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</row>
    <row r="7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</row>
    <row r="73">
      <c r="A73" s="138"/>
      <c r="B73" s="161"/>
      <c r="C73" s="161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</row>
    <row r="74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</row>
    <row r="7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</row>
    <row r="76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</row>
    <row r="77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</row>
    <row r="78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</row>
    <row r="79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  <row r="80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</row>
    <row r="8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</row>
    <row r="8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</row>
    <row r="83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</row>
    <row r="84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</row>
    <row r="8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</row>
    <row r="86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</row>
    <row r="87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</row>
    <row r="88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</row>
    <row r="89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</row>
    <row r="90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</row>
    <row r="9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</row>
    <row r="9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</row>
    <row r="93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</row>
    <row r="94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</row>
    <row r="95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</row>
    <row r="96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</row>
    <row r="97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</row>
    <row r="98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</row>
    <row r="99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</row>
    <row r="100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</row>
    <row r="10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</row>
    <row r="10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</row>
    <row r="103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</row>
    <row r="104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</row>
    <row r="105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</row>
    <row r="106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</row>
    <row r="107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</row>
    <row r="108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</row>
    <row r="109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</row>
    <row r="110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</row>
    <row r="11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</row>
    <row r="11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</row>
    <row r="113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</row>
    <row r="114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</row>
    <row r="115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</row>
    <row r="116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</row>
    <row r="117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</row>
    <row r="118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</row>
    <row r="119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</row>
    <row r="120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</row>
    <row r="12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</row>
    <row r="123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</row>
    <row r="124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</row>
    <row r="12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</row>
    <row r="127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</row>
    <row r="134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</row>
    <row r="137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</row>
    <row r="139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</row>
    <row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</row>
    <row r="14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</row>
    <row r="145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</row>
    <row r="146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</row>
    <row r="147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</row>
    <row r="148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</row>
    <row r="149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</row>
    <row r="150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</row>
    <row r="15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</row>
    <row r="153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</row>
    <row r="154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</row>
    <row r="155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</row>
    <row r="156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</row>
    <row r="157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</row>
    <row r="158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</row>
    <row r="159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</row>
    <row r="160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</row>
    <row r="16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</row>
    <row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</row>
    <row r="163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</row>
    <row r="164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</row>
    <row r="165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</row>
    <row r="166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</row>
    <row r="167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</row>
    <row r="168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</row>
    <row r="169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</row>
    <row r="170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</row>
    <row r="17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</row>
    <row r="17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</row>
    <row r="173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</row>
    <row r="174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</row>
    <row r="175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</row>
    <row r="176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</row>
    <row r="177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</row>
    <row r="178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</row>
    <row r="179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</row>
    <row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</row>
    <row r="18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</row>
    <row r="18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</row>
    <row r="183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</row>
    <row r="184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</row>
    <row r="18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</row>
    <row r="186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</row>
    <row r="187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</row>
    <row r="188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</row>
    <row r="189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</row>
    <row r="190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</row>
    <row r="19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</row>
    <row r="19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</row>
    <row r="193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</row>
    <row r="194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</row>
    <row r="195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</row>
    <row r="196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</row>
    <row r="197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</row>
    <row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</row>
    <row r="199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</row>
    <row r="200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</row>
    <row r="20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</row>
    <row r="20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</row>
    <row r="203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</row>
    <row r="204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</row>
    <row r="205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</row>
    <row r="206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</row>
    <row r="207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</row>
    <row r="208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</row>
    <row r="209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</row>
    <row r="210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</row>
    <row r="21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</row>
    <row r="21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</row>
    <row r="213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</row>
    <row r="214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</row>
    <row r="215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</row>
    <row r="216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</row>
    <row r="217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</row>
    <row r="218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</row>
    <row r="219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</row>
    <row r="220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</row>
    <row r="22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</row>
    <row r="22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</row>
    <row r="223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</row>
    <row r="224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</row>
    <row r="225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</row>
    <row r="226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</row>
    <row r="227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</row>
    <row r="228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</row>
    <row r="229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</row>
    <row r="230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</row>
    <row r="23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</row>
    <row r="23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</row>
    <row r="233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</row>
    <row r="234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</row>
    <row r="235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</row>
    <row r="236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</row>
    <row r="237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</row>
    <row r="238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</row>
    <row r="239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</row>
    <row r="240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</row>
    <row r="24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</row>
    <row r="24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</row>
    <row r="243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</row>
    <row r="244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</row>
    <row r="24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</row>
    <row r="246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</row>
    <row r="247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</row>
    <row r="248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</row>
    <row r="249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</row>
    <row r="250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</row>
    <row r="25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</row>
    <row r="25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</row>
    <row r="253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</row>
    <row r="254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</row>
    <row r="255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</row>
    <row r="256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</row>
    <row r="257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</row>
    <row r="258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</row>
    <row r="259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</row>
    <row r="260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</row>
    <row r="26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</row>
    <row r="26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</row>
    <row r="263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</row>
    <row r="264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</row>
    <row r="265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</row>
    <row r="266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</row>
    <row r="267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</row>
    <row r="268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</row>
    <row r="269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</row>
    <row r="270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</row>
    <row r="27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</row>
    <row r="27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</row>
    <row r="273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  <c r="AC273" s="138"/>
      <c r="AD273" s="138"/>
      <c r="AE273" s="138"/>
    </row>
    <row r="274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</row>
    <row r="27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</row>
    <row r="276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  <c r="AD276" s="138"/>
      <c r="AE276" s="138"/>
    </row>
    <row r="277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</row>
    <row r="278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</row>
    <row r="279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</row>
    <row r="280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</row>
    <row r="28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</row>
    <row r="28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</row>
    <row r="283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</row>
    <row r="284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</row>
    <row r="28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</row>
    <row r="286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</row>
    <row r="287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</row>
    <row r="288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</row>
    <row r="289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</row>
    <row r="290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</row>
    <row r="29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</row>
    <row r="29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</row>
    <row r="293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</row>
    <row r="294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</row>
    <row r="295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</row>
    <row r="296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</row>
    <row r="297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</row>
    <row r="298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</row>
    <row r="299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</row>
    <row r="300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</row>
    <row r="30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</row>
    <row r="30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</row>
    <row r="303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</row>
    <row r="304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</row>
    <row r="305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</row>
    <row r="306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</row>
    <row r="307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</row>
    <row r="308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</row>
    <row r="309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</row>
    <row r="310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</row>
    <row r="31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</row>
    <row r="31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</row>
    <row r="313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</row>
    <row r="314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</row>
    <row r="31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</row>
    <row r="316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</row>
    <row r="317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</row>
    <row r="318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</row>
    <row r="319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</row>
    <row r="320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</row>
    <row r="32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</row>
    <row r="32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</row>
    <row r="323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</row>
    <row r="324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</row>
    <row r="32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</row>
    <row r="326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</row>
    <row r="327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</row>
    <row r="328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</row>
    <row r="329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</row>
    <row r="330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</row>
    <row r="33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</row>
    <row r="33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</row>
    <row r="333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</row>
    <row r="334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</row>
    <row r="33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</row>
    <row r="336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</row>
    <row r="337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</row>
    <row r="338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</row>
    <row r="339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</row>
    <row r="340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</row>
    <row r="34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</row>
    <row r="34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</row>
    <row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</row>
    <row r="344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</row>
    <row r="34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</row>
    <row r="346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</row>
    <row r="347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</row>
    <row r="348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</row>
    <row r="349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</row>
    <row r="350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</row>
    <row r="35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</row>
    <row r="35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</row>
    <row r="353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</row>
    <row r="354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</row>
    <row r="35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</row>
    <row r="356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</row>
    <row r="357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  <c r="AC357" s="138"/>
      <c r="AD357" s="138"/>
      <c r="AE357" s="138"/>
    </row>
    <row r="358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  <c r="AC358" s="138"/>
      <c r="AD358" s="138"/>
      <c r="AE358" s="138"/>
    </row>
    <row r="359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138"/>
    </row>
    <row r="360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  <c r="AC360" s="138"/>
      <c r="AD360" s="138"/>
      <c r="AE360" s="138"/>
    </row>
    <row r="36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</row>
    <row r="36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138"/>
    </row>
    <row r="363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  <c r="AC363" s="138"/>
      <c r="AD363" s="138"/>
      <c r="AE363" s="138"/>
    </row>
    <row r="364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</row>
    <row r="36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</row>
    <row r="366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</row>
    <row r="367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</row>
    <row r="368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138"/>
    </row>
    <row r="369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</row>
    <row r="370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  <c r="AE370" s="138"/>
    </row>
    <row r="37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</row>
    <row r="37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</row>
    <row r="373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  <c r="AC373" s="138"/>
      <c r="AD373" s="138"/>
      <c r="AE373" s="138"/>
    </row>
    <row r="374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  <c r="AC374" s="138"/>
      <c r="AD374" s="138"/>
      <c r="AE374" s="138"/>
    </row>
    <row r="37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</row>
    <row r="376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</row>
    <row r="377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</row>
    <row r="378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</row>
    <row r="379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  <c r="AC379" s="138"/>
      <c r="AD379" s="138"/>
      <c r="AE379" s="138"/>
    </row>
    <row r="380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138"/>
    </row>
    <row r="38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</row>
    <row r="38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</row>
    <row r="383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</row>
    <row r="384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  <c r="AA384" s="138"/>
      <c r="AB384" s="138"/>
      <c r="AC384" s="138"/>
      <c r="AD384" s="138"/>
      <c r="AE384" s="138"/>
    </row>
    <row r="38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</row>
    <row r="386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</row>
    <row r="387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</row>
    <row r="388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</row>
    <row r="389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</row>
    <row r="390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</row>
    <row r="39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</row>
    <row r="39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  <c r="AC392" s="138"/>
      <c r="AD392" s="138"/>
      <c r="AE392" s="138"/>
    </row>
    <row r="393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  <c r="AC393" s="138"/>
      <c r="AD393" s="138"/>
      <c r="AE393" s="138"/>
    </row>
    <row r="394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  <c r="AC394" s="138"/>
      <c r="AD394" s="138"/>
      <c r="AE394" s="138"/>
    </row>
    <row r="39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138"/>
    </row>
    <row r="396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</row>
    <row r="397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</row>
    <row r="398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138"/>
    </row>
    <row r="399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</row>
    <row r="400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</row>
    <row r="40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</row>
    <row r="40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</row>
    <row r="403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</row>
    <row r="404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</row>
    <row r="40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</row>
    <row r="406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</row>
    <row r="407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138"/>
    </row>
    <row r="408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B408" s="138"/>
      <c r="AC408" s="138"/>
      <c r="AD408" s="138"/>
      <c r="AE408" s="138"/>
    </row>
    <row r="409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</row>
    <row r="410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</row>
    <row r="41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</row>
    <row r="41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</row>
    <row r="413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138"/>
    </row>
    <row r="414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</row>
    <row r="41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</row>
    <row r="416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</row>
    <row r="417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</row>
    <row r="418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  <c r="AC418" s="138"/>
      <c r="AD418" s="138"/>
      <c r="AE418" s="138"/>
    </row>
    <row r="419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</row>
    <row r="420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</row>
    <row r="42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</row>
    <row r="42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</row>
    <row r="423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  <c r="AC423" s="138"/>
      <c r="AD423" s="138"/>
      <c r="AE423" s="138"/>
    </row>
    <row r="424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</row>
    <row r="42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</row>
    <row r="426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  <c r="AC426" s="138"/>
      <c r="AD426" s="138"/>
      <c r="AE426" s="138"/>
    </row>
    <row r="427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</row>
    <row r="428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138"/>
    </row>
    <row r="429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  <c r="AA429" s="138"/>
      <c r="AB429" s="138"/>
      <c r="AC429" s="138"/>
      <c r="AD429" s="138"/>
      <c r="AE429" s="138"/>
    </row>
    <row r="430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</row>
    <row r="43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</row>
    <row r="43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  <c r="AC432" s="138"/>
      <c r="AD432" s="138"/>
      <c r="AE432" s="138"/>
    </row>
    <row r="433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  <c r="AC433" s="138"/>
      <c r="AD433" s="138"/>
      <c r="AE433" s="138"/>
    </row>
    <row r="434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</row>
    <row r="43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  <c r="AC435" s="138"/>
      <c r="AD435" s="138"/>
      <c r="AE435" s="138"/>
    </row>
    <row r="436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  <c r="AC436" s="138"/>
      <c r="AD436" s="138"/>
      <c r="AE436" s="138"/>
    </row>
    <row r="437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  <c r="AC437" s="138"/>
      <c r="AD437" s="138"/>
      <c r="AE437" s="138"/>
    </row>
    <row r="438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  <c r="AC438" s="138"/>
      <c r="AD438" s="138"/>
      <c r="AE438" s="138"/>
    </row>
    <row r="439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</row>
    <row r="440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138"/>
    </row>
    <row r="44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</row>
    <row r="44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</row>
    <row r="443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138"/>
    </row>
    <row r="444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  <c r="AC444" s="138"/>
      <c r="AD444" s="138"/>
      <c r="AE444" s="138"/>
    </row>
    <row r="44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</row>
    <row r="44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</row>
    <row r="447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  <c r="AC447" s="138"/>
      <c r="AD447" s="138"/>
      <c r="AE447" s="138"/>
    </row>
    <row r="448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</row>
    <row r="449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</row>
    <row r="450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</row>
    <row r="45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</row>
    <row r="45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</row>
    <row r="453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</row>
    <row r="454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</row>
    <row r="45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</row>
    <row r="456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</row>
    <row r="457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</row>
    <row r="458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</row>
    <row r="459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</row>
    <row r="460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38"/>
      <c r="AE460" s="138"/>
    </row>
    <row r="46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</row>
    <row r="46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</row>
    <row r="463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  <c r="AC463" s="138"/>
      <c r="AD463" s="138"/>
      <c r="AE463" s="138"/>
    </row>
    <row r="464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</row>
    <row r="46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</row>
    <row r="466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  <c r="AC466" s="138"/>
      <c r="AD466" s="138"/>
      <c r="AE466" s="138"/>
    </row>
    <row r="467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138"/>
    </row>
    <row r="468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</row>
    <row r="469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</row>
    <row r="470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</row>
    <row r="47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  <c r="AC471" s="138"/>
      <c r="AD471" s="138"/>
      <c r="AE471" s="138"/>
    </row>
    <row r="47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</row>
    <row r="473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138"/>
    </row>
    <row r="474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8"/>
      <c r="AC474" s="138"/>
      <c r="AD474" s="138"/>
      <c r="AE474" s="138"/>
    </row>
    <row r="47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  <c r="AC475" s="138"/>
      <c r="AD475" s="138"/>
      <c r="AE475" s="138"/>
    </row>
    <row r="476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</row>
    <row r="477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</row>
    <row r="478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  <c r="AC478" s="138"/>
      <c r="AD478" s="138"/>
      <c r="AE478" s="138"/>
    </row>
    <row r="479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</row>
    <row r="480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</row>
    <row r="48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</row>
    <row r="48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</row>
    <row r="483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</row>
    <row r="484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</row>
    <row r="48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</row>
    <row r="486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</row>
    <row r="487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</row>
    <row r="488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  <c r="AC488" s="138"/>
      <c r="AD488" s="138"/>
      <c r="AE488" s="138"/>
    </row>
    <row r="489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  <c r="AC489" s="138"/>
      <c r="AD489" s="138"/>
      <c r="AE489" s="138"/>
    </row>
    <row r="490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</row>
    <row r="49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  <c r="AC491" s="138"/>
      <c r="AD491" s="138"/>
      <c r="AE491" s="138"/>
    </row>
    <row r="49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</row>
    <row r="493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</row>
    <row r="494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  <c r="AC494" s="138"/>
      <c r="AD494" s="138"/>
      <c r="AE494" s="138"/>
    </row>
    <row r="49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  <c r="AC495" s="138"/>
      <c r="AD495" s="138"/>
      <c r="AE495" s="138"/>
    </row>
    <row r="496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</row>
    <row r="497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</row>
    <row r="498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</row>
    <row r="499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</row>
    <row r="500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  <c r="AC500" s="138"/>
      <c r="AD500" s="138"/>
      <c r="AE500" s="138"/>
    </row>
    <row r="50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  <c r="AC501" s="138"/>
      <c r="AD501" s="138"/>
      <c r="AE501" s="138"/>
    </row>
    <row r="50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</row>
    <row r="503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  <c r="AC503" s="138"/>
      <c r="AD503" s="138"/>
      <c r="AE503" s="138"/>
    </row>
    <row r="504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</row>
    <row r="50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</row>
    <row r="506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  <c r="AC506" s="138"/>
      <c r="AD506" s="138"/>
      <c r="AE506" s="138"/>
    </row>
    <row r="507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  <c r="AC507" s="138"/>
      <c r="AD507" s="138"/>
      <c r="AE507" s="138"/>
    </row>
    <row r="508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138"/>
    </row>
    <row r="509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  <c r="AC509" s="138"/>
      <c r="AD509" s="138"/>
      <c r="AE509" s="138"/>
    </row>
    <row r="510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</row>
    <row r="51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</row>
    <row r="51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  <c r="AC512" s="138"/>
      <c r="AD512" s="138"/>
      <c r="AE512" s="138"/>
    </row>
    <row r="513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  <c r="AC513" s="138"/>
      <c r="AD513" s="138"/>
      <c r="AE513" s="138"/>
    </row>
    <row r="514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138"/>
    </row>
    <row r="51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</row>
    <row r="516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</row>
    <row r="517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</row>
    <row r="518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</row>
    <row r="519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</row>
    <row r="520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</row>
    <row r="52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</row>
    <row r="52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</row>
    <row r="523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</row>
    <row r="524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</row>
    <row r="5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</row>
    <row r="526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  <c r="AC526" s="138"/>
      <c r="AD526" s="138"/>
      <c r="AE526" s="138"/>
    </row>
    <row r="527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</row>
    <row r="528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</row>
    <row r="529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</row>
    <row r="530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  <c r="AC530" s="138"/>
      <c r="AD530" s="138"/>
      <c r="AE530" s="138"/>
    </row>
    <row r="53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</row>
    <row r="53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</row>
    <row r="533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  <c r="AC533" s="138"/>
      <c r="AD533" s="138"/>
      <c r="AE533" s="138"/>
    </row>
    <row r="534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  <c r="AC534" s="138"/>
      <c r="AD534" s="138"/>
      <c r="AE534" s="138"/>
    </row>
    <row r="53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</row>
    <row r="536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  <c r="AC536" s="138"/>
      <c r="AD536" s="138"/>
      <c r="AE536" s="138"/>
    </row>
    <row r="537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</row>
    <row r="538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</row>
    <row r="539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  <c r="AC539" s="138"/>
      <c r="AD539" s="138"/>
      <c r="AE539" s="138"/>
    </row>
    <row r="540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  <c r="AC540" s="138"/>
      <c r="AD540" s="138"/>
      <c r="AE540" s="138"/>
    </row>
    <row r="54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  <c r="AC541" s="138"/>
      <c r="AD541" s="138"/>
      <c r="AE541" s="138"/>
    </row>
    <row r="54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  <c r="AC542" s="138"/>
      <c r="AD542" s="138"/>
      <c r="AE542" s="138"/>
    </row>
    <row r="543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  <c r="AC543" s="138"/>
      <c r="AD543" s="138"/>
      <c r="AE543" s="138"/>
    </row>
    <row r="544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  <c r="AC544" s="138"/>
      <c r="AD544" s="138"/>
      <c r="AE544" s="138"/>
    </row>
    <row r="54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  <c r="AC545" s="138"/>
      <c r="AD545" s="138"/>
      <c r="AE545" s="138"/>
    </row>
    <row r="546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  <c r="AC546" s="138"/>
      <c r="AD546" s="138"/>
      <c r="AE546" s="138"/>
    </row>
    <row r="547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  <c r="AC547" s="138"/>
      <c r="AD547" s="138"/>
      <c r="AE547" s="138"/>
    </row>
    <row r="548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  <c r="AC548" s="138"/>
      <c r="AD548" s="138"/>
      <c r="AE548" s="138"/>
    </row>
    <row r="549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  <c r="AC549" s="138"/>
      <c r="AD549" s="138"/>
      <c r="AE549" s="138"/>
    </row>
    <row r="550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  <c r="AC550" s="138"/>
      <c r="AD550" s="138"/>
      <c r="AE550" s="138"/>
    </row>
    <row r="55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</row>
    <row r="55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  <c r="AC552" s="138"/>
      <c r="AD552" s="138"/>
      <c r="AE552" s="138"/>
    </row>
    <row r="553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  <c r="AC553" s="138"/>
      <c r="AD553" s="138"/>
      <c r="AE553" s="138"/>
    </row>
    <row r="554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</row>
    <row r="55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  <c r="AC555" s="138"/>
      <c r="AD555" s="138"/>
      <c r="AE555" s="138"/>
    </row>
    <row r="556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  <c r="AC556" s="138"/>
      <c r="AD556" s="138"/>
      <c r="AE556" s="138"/>
    </row>
    <row r="557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  <c r="AC557" s="138"/>
      <c r="AD557" s="138"/>
      <c r="AE557" s="138"/>
    </row>
    <row r="558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  <c r="AC558" s="138"/>
      <c r="AD558" s="138"/>
      <c r="AE558" s="138"/>
    </row>
    <row r="559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  <c r="AC559" s="138"/>
      <c r="AD559" s="138"/>
      <c r="AE559" s="138"/>
    </row>
    <row r="560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  <c r="AC560" s="138"/>
      <c r="AD560" s="138"/>
      <c r="AE560" s="138"/>
    </row>
    <row r="56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  <c r="AC561" s="138"/>
      <c r="AD561" s="138"/>
      <c r="AE561" s="138"/>
    </row>
    <row r="56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  <c r="AC562" s="138"/>
      <c r="AD562" s="138"/>
      <c r="AE562" s="138"/>
    </row>
    <row r="563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  <c r="AC563" s="138"/>
      <c r="AD563" s="138"/>
      <c r="AE563" s="138"/>
    </row>
    <row r="564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  <c r="AC564" s="138"/>
      <c r="AD564" s="138"/>
      <c r="AE564" s="138"/>
    </row>
    <row r="56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  <c r="AC565" s="138"/>
      <c r="AD565" s="138"/>
      <c r="AE565" s="138"/>
    </row>
    <row r="566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  <c r="AC566" s="138"/>
      <c r="AD566" s="138"/>
      <c r="AE566" s="138"/>
    </row>
    <row r="567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  <c r="AC567" s="138"/>
      <c r="AD567" s="138"/>
      <c r="AE567" s="138"/>
    </row>
    <row r="568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138"/>
    </row>
    <row r="569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  <c r="AC569" s="138"/>
      <c r="AD569" s="138"/>
      <c r="AE569" s="138"/>
    </row>
    <row r="570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  <c r="AC570" s="138"/>
      <c r="AD570" s="138"/>
      <c r="AE570" s="138"/>
    </row>
    <row r="57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  <c r="AC571" s="138"/>
      <c r="AD571" s="138"/>
      <c r="AE571" s="138"/>
    </row>
    <row r="57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  <c r="AC572" s="138"/>
      <c r="AD572" s="138"/>
      <c r="AE572" s="138"/>
    </row>
    <row r="573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  <c r="AA573" s="138"/>
      <c r="AB573" s="138"/>
      <c r="AC573" s="138"/>
      <c r="AD573" s="138"/>
      <c r="AE573" s="138"/>
    </row>
    <row r="574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  <c r="AC574" s="138"/>
      <c r="AD574" s="138"/>
      <c r="AE574" s="138"/>
    </row>
    <row r="57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  <c r="AC575" s="138"/>
      <c r="AD575" s="138"/>
      <c r="AE575" s="138"/>
    </row>
    <row r="576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  <c r="AC576" s="138"/>
      <c r="AD576" s="138"/>
      <c r="AE576" s="138"/>
    </row>
    <row r="577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138"/>
    </row>
    <row r="578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  <c r="AC578" s="138"/>
      <c r="AD578" s="138"/>
      <c r="AE578" s="138"/>
    </row>
    <row r="579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  <c r="AC579" s="138"/>
      <c r="AD579" s="138"/>
      <c r="AE579" s="138"/>
    </row>
    <row r="580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138"/>
    </row>
    <row r="58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</row>
    <row r="58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</row>
    <row r="583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138"/>
    </row>
    <row r="584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  <c r="AC584" s="138"/>
      <c r="AD584" s="138"/>
      <c r="AE584" s="138"/>
    </row>
    <row r="58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  <c r="AC585" s="138"/>
      <c r="AD585" s="138"/>
      <c r="AE585" s="138"/>
    </row>
    <row r="586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  <c r="AC586" s="138"/>
      <c r="AD586" s="138"/>
      <c r="AE586" s="138"/>
    </row>
    <row r="587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  <c r="AC587" s="138"/>
      <c r="AD587" s="138"/>
      <c r="AE587" s="138"/>
    </row>
    <row r="588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  <c r="AC588" s="138"/>
      <c r="AD588" s="138"/>
      <c r="AE588" s="138"/>
    </row>
    <row r="589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138"/>
    </row>
    <row r="590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</row>
    <row r="59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  <c r="AC591" s="138"/>
      <c r="AD591" s="138"/>
      <c r="AE591" s="138"/>
    </row>
    <row r="59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</row>
    <row r="593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  <c r="AC593" s="138"/>
      <c r="AD593" s="138"/>
      <c r="AE593" s="138"/>
    </row>
    <row r="594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  <c r="AC594" s="138"/>
      <c r="AD594" s="138"/>
      <c r="AE594" s="138"/>
    </row>
    <row r="59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  <c r="AC595" s="138"/>
      <c r="AD595" s="138"/>
      <c r="AE595" s="138"/>
    </row>
    <row r="596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  <c r="AC596" s="138"/>
      <c r="AD596" s="138"/>
      <c r="AE596" s="138"/>
    </row>
    <row r="597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  <c r="AC597" s="138"/>
      <c r="AD597" s="138"/>
      <c r="AE597" s="138"/>
    </row>
    <row r="598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  <c r="AC598" s="138"/>
      <c r="AD598" s="138"/>
      <c r="AE598" s="138"/>
    </row>
    <row r="599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  <c r="AC599" s="138"/>
      <c r="AD599" s="138"/>
      <c r="AE599" s="138"/>
    </row>
    <row r="600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  <c r="AC600" s="138"/>
      <c r="AD600" s="138"/>
      <c r="AE600" s="138"/>
    </row>
    <row r="60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  <c r="AC601" s="138"/>
      <c r="AD601" s="138"/>
      <c r="AE601" s="138"/>
    </row>
    <row r="60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  <c r="AC602" s="138"/>
      <c r="AD602" s="138"/>
      <c r="AE602" s="138"/>
    </row>
    <row r="603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  <c r="AA603" s="138"/>
      <c r="AB603" s="138"/>
      <c r="AC603" s="138"/>
      <c r="AD603" s="138"/>
      <c r="AE603" s="138"/>
    </row>
    <row r="604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  <c r="AC604" s="138"/>
      <c r="AD604" s="138"/>
      <c r="AE604" s="138"/>
    </row>
    <row r="60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  <c r="AC605" s="138"/>
      <c r="AD605" s="138"/>
      <c r="AE605" s="138"/>
    </row>
    <row r="606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  <c r="AC606" s="138"/>
      <c r="AD606" s="138"/>
      <c r="AE606" s="138"/>
    </row>
    <row r="607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  <c r="AC607" s="138"/>
      <c r="AD607" s="138"/>
      <c r="AE607" s="138"/>
    </row>
    <row r="608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  <c r="AA608" s="138"/>
      <c r="AB608" s="138"/>
      <c r="AC608" s="138"/>
      <c r="AD608" s="138"/>
      <c r="AE608" s="138"/>
    </row>
    <row r="609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  <c r="AA609" s="138"/>
      <c r="AB609" s="138"/>
      <c r="AC609" s="138"/>
      <c r="AD609" s="138"/>
      <c r="AE609" s="138"/>
    </row>
    <row r="610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  <c r="AC610" s="138"/>
      <c r="AD610" s="138"/>
      <c r="AE610" s="138"/>
    </row>
    <row r="61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  <c r="AC611" s="138"/>
      <c r="AD611" s="138"/>
      <c r="AE611" s="138"/>
    </row>
    <row r="61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  <c r="AC612" s="138"/>
      <c r="AD612" s="138"/>
      <c r="AE612" s="138"/>
    </row>
    <row r="613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  <c r="AC613" s="138"/>
      <c r="AD613" s="138"/>
      <c r="AE613" s="138"/>
    </row>
    <row r="614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  <c r="AC614" s="138"/>
      <c r="AD614" s="138"/>
      <c r="AE614" s="138"/>
    </row>
    <row r="61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  <c r="AC615" s="138"/>
      <c r="AD615" s="138"/>
      <c r="AE615" s="138"/>
    </row>
    <row r="616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  <c r="AC616" s="138"/>
      <c r="AD616" s="138"/>
      <c r="AE616" s="138"/>
    </row>
    <row r="617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  <c r="AC617" s="138"/>
      <c r="AD617" s="138"/>
      <c r="AE617" s="138"/>
    </row>
    <row r="618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  <c r="AC618" s="138"/>
      <c r="AD618" s="138"/>
      <c r="AE618" s="138"/>
    </row>
    <row r="619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  <c r="AC619" s="138"/>
      <c r="AD619" s="138"/>
      <c r="AE619" s="138"/>
    </row>
    <row r="620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  <c r="AC620" s="138"/>
      <c r="AD620" s="138"/>
      <c r="AE620" s="138"/>
    </row>
    <row r="62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  <c r="AC621" s="138"/>
      <c r="AD621" s="138"/>
      <c r="AE621" s="138"/>
    </row>
    <row r="62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  <c r="AC622" s="138"/>
      <c r="AD622" s="138"/>
      <c r="AE622" s="138"/>
    </row>
    <row r="623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  <c r="AC623" s="138"/>
      <c r="AD623" s="138"/>
      <c r="AE623" s="138"/>
    </row>
    <row r="624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  <c r="AC624" s="138"/>
      <c r="AD624" s="138"/>
      <c r="AE624" s="138"/>
    </row>
    <row r="62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  <c r="AC625" s="138"/>
      <c r="AD625" s="138"/>
      <c r="AE625" s="138"/>
    </row>
    <row r="626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  <c r="AC626" s="138"/>
      <c r="AD626" s="138"/>
      <c r="AE626" s="138"/>
    </row>
    <row r="627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  <c r="AC627" s="138"/>
      <c r="AD627" s="138"/>
      <c r="AE627" s="138"/>
    </row>
    <row r="628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  <c r="AA628" s="138"/>
      <c r="AB628" s="138"/>
      <c r="AC628" s="138"/>
      <c r="AD628" s="138"/>
      <c r="AE628" s="138"/>
    </row>
    <row r="629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  <c r="AA629" s="138"/>
      <c r="AB629" s="138"/>
      <c r="AC629" s="138"/>
      <c r="AD629" s="138"/>
      <c r="AE629" s="138"/>
    </row>
    <row r="630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  <c r="AA630" s="138"/>
      <c r="AB630" s="138"/>
      <c r="AC630" s="138"/>
      <c r="AD630" s="138"/>
      <c r="AE630" s="138"/>
    </row>
    <row r="63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  <c r="AA631" s="138"/>
      <c r="AB631" s="138"/>
      <c r="AC631" s="138"/>
      <c r="AD631" s="138"/>
      <c r="AE631" s="138"/>
    </row>
    <row r="63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  <c r="AA632" s="138"/>
      <c r="AB632" s="138"/>
      <c r="AC632" s="138"/>
      <c r="AD632" s="138"/>
      <c r="AE632" s="138"/>
    </row>
    <row r="633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  <c r="AC633" s="138"/>
      <c r="AD633" s="138"/>
      <c r="AE633" s="138"/>
    </row>
    <row r="634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  <c r="AC634" s="138"/>
      <c r="AD634" s="138"/>
      <c r="AE634" s="138"/>
    </row>
    <row r="63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  <c r="AC635" s="138"/>
      <c r="AD635" s="138"/>
      <c r="AE635" s="138"/>
    </row>
    <row r="636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  <c r="AC636" s="138"/>
      <c r="AD636" s="138"/>
      <c r="AE636" s="138"/>
    </row>
    <row r="637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  <c r="AC637" s="138"/>
      <c r="AD637" s="138"/>
      <c r="AE637" s="138"/>
    </row>
    <row r="638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  <c r="AC638" s="138"/>
      <c r="AD638" s="138"/>
      <c r="AE638" s="138"/>
    </row>
    <row r="639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  <c r="AC639" s="138"/>
      <c r="AD639" s="138"/>
      <c r="AE639" s="138"/>
    </row>
    <row r="640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  <c r="AC640" s="138"/>
      <c r="AD640" s="138"/>
      <c r="AE640" s="138"/>
    </row>
    <row r="64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  <c r="AA641" s="138"/>
      <c r="AB641" s="138"/>
      <c r="AC641" s="138"/>
      <c r="AD641" s="138"/>
      <c r="AE641" s="138"/>
    </row>
    <row r="64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  <c r="AC642" s="138"/>
      <c r="AD642" s="138"/>
      <c r="AE642" s="138"/>
    </row>
    <row r="643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  <c r="AC643" s="138"/>
      <c r="AD643" s="138"/>
      <c r="AE643" s="138"/>
    </row>
    <row r="644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  <c r="AC644" s="138"/>
      <c r="AD644" s="138"/>
      <c r="AE644" s="138"/>
    </row>
    <row r="64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  <c r="AC645" s="138"/>
      <c r="AD645" s="138"/>
      <c r="AE645" s="138"/>
    </row>
    <row r="646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  <c r="AC646" s="138"/>
      <c r="AD646" s="138"/>
      <c r="AE646" s="138"/>
    </row>
    <row r="647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  <c r="AC647" s="138"/>
      <c r="AD647" s="138"/>
      <c r="AE647" s="138"/>
    </row>
    <row r="648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  <c r="AC648" s="138"/>
      <c r="AD648" s="138"/>
      <c r="AE648" s="138"/>
    </row>
    <row r="649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  <c r="AC649" s="138"/>
      <c r="AD649" s="138"/>
      <c r="AE649" s="138"/>
    </row>
    <row r="650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  <c r="AC650" s="138"/>
      <c r="AD650" s="138"/>
      <c r="AE650" s="138"/>
    </row>
    <row r="65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  <c r="AC651" s="138"/>
      <c r="AD651" s="138"/>
      <c r="AE651" s="138"/>
    </row>
    <row r="65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  <c r="AC652" s="138"/>
      <c r="AD652" s="138"/>
      <c r="AE652" s="138"/>
    </row>
    <row r="653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  <c r="AC653" s="138"/>
      <c r="AD653" s="138"/>
      <c r="AE653" s="138"/>
    </row>
    <row r="654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  <c r="AC654" s="138"/>
      <c r="AD654" s="138"/>
      <c r="AE654" s="138"/>
    </row>
    <row r="65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  <c r="AC655" s="138"/>
      <c r="AD655" s="138"/>
      <c r="AE655" s="138"/>
    </row>
    <row r="656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  <c r="AC656" s="138"/>
      <c r="AD656" s="138"/>
      <c r="AE656" s="138"/>
    </row>
    <row r="657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  <c r="AC657" s="138"/>
      <c r="AD657" s="138"/>
      <c r="AE657" s="138"/>
    </row>
    <row r="658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  <c r="AC658" s="138"/>
      <c r="AD658" s="138"/>
      <c r="AE658" s="138"/>
    </row>
    <row r="659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  <c r="AC659" s="138"/>
      <c r="AD659" s="138"/>
      <c r="AE659" s="138"/>
    </row>
    <row r="660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  <c r="AC660" s="138"/>
      <c r="AD660" s="138"/>
      <c r="AE660" s="138"/>
    </row>
    <row r="66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  <c r="AC661" s="138"/>
      <c r="AD661" s="138"/>
      <c r="AE661" s="138"/>
    </row>
    <row r="66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  <c r="AC662" s="138"/>
      <c r="AD662" s="138"/>
      <c r="AE662" s="138"/>
    </row>
    <row r="663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  <c r="AC663" s="138"/>
      <c r="AD663" s="138"/>
      <c r="AE663" s="138"/>
    </row>
    <row r="664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  <c r="AC664" s="138"/>
      <c r="AD664" s="138"/>
      <c r="AE664" s="138"/>
    </row>
    <row r="66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  <c r="AA665" s="138"/>
      <c r="AB665" s="138"/>
      <c r="AC665" s="138"/>
      <c r="AD665" s="138"/>
      <c r="AE665" s="138"/>
    </row>
    <row r="666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  <c r="AA666" s="138"/>
      <c r="AB666" s="138"/>
      <c r="AC666" s="138"/>
      <c r="AD666" s="138"/>
      <c r="AE666" s="138"/>
    </row>
    <row r="667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  <c r="AC667" s="138"/>
      <c r="AD667" s="138"/>
      <c r="AE667" s="138"/>
    </row>
    <row r="668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  <c r="AC668" s="138"/>
      <c r="AD668" s="138"/>
      <c r="AE668" s="138"/>
    </row>
    <row r="669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  <c r="AC669" s="138"/>
      <c r="AD669" s="138"/>
      <c r="AE669" s="138"/>
    </row>
    <row r="670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  <c r="AC670" s="138"/>
      <c r="AD670" s="138"/>
      <c r="AE670" s="138"/>
    </row>
    <row r="67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  <c r="AA671" s="138"/>
      <c r="AB671" s="138"/>
      <c r="AC671" s="138"/>
      <c r="AD671" s="138"/>
      <c r="AE671" s="138"/>
    </row>
    <row r="67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  <c r="AC672" s="138"/>
      <c r="AD672" s="138"/>
      <c r="AE672" s="138"/>
    </row>
    <row r="673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</row>
    <row r="674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</row>
    <row r="67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</row>
    <row r="676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</row>
    <row r="677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</row>
    <row r="678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</row>
    <row r="679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</row>
    <row r="680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</row>
    <row r="68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</row>
    <row r="68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</row>
    <row r="683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</row>
    <row r="684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</row>
    <row r="68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</row>
    <row r="686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</row>
    <row r="687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</row>
    <row r="688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</row>
    <row r="689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</row>
    <row r="690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</row>
    <row r="69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</row>
    <row r="69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</row>
    <row r="693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</row>
    <row r="694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</row>
    <row r="69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</row>
    <row r="696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</row>
    <row r="697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</row>
    <row r="698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</row>
    <row r="699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</row>
    <row r="700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</row>
    <row r="70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</row>
    <row r="702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</row>
    <row r="703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</row>
    <row r="704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</row>
    <row r="70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</row>
    <row r="706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</row>
    <row r="707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</row>
    <row r="708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</row>
    <row r="709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</row>
    <row r="710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</row>
    <row r="71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</row>
    <row r="712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</row>
    <row r="713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</row>
    <row r="714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</row>
    <row r="71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</row>
    <row r="716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</row>
    <row r="717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</row>
    <row r="718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</row>
    <row r="719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</row>
    <row r="720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</row>
    <row r="72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</row>
    <row r="722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</row>
    <row r="723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</row>
    <row r="724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</row>
    <row r="72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</row>
    <row r="726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</row>
    <row r="727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</row>
    <row r="728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</row>
    <row r="729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</row>
    <row r="730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</row>
    <row r="73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</row>
    <row r="732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</row>
    <row r="733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</row>
    <row r="734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</row>
    <row r="73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</row>
    <row r="736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</row>
    <row r="737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</row>
    <row r="738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</row>
    <row r="739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</row>
    <row r="740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</row>
    <row r="74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</row>
    <row r="742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</row>
    <row r="743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</row>
    <row r="744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</row>
    <row r="74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</row>
    <row r="746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</row>
    <row r="747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</row>
    <row r="748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</row>
    <row r="749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</row>
    <row r="750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</row>
    <row r="75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</row>
    <row r="752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</row>
    <row r="753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</row>
    <row r="754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</row>
    <row r="75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</row>
    <row r="756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</row>
    <row r="757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</row>
    <row r="758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</row>
    <row r="759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</row>
    <row r="760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</row>
    <row r="76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</row>
    <row r="762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</row>
    <row r="763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</row>
    <row r="764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</row>
    <row r="76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</row>
    <row r="766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</row>
    <row r="767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</row>
    <row r="768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</row>
    <row r="769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</row>
    <row r="770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</row>
    <row r="77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</row>
    <row r="772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</row>
    <row r="773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</row>
    <row r="774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</row>
    <row r="77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</row>
    <row r="776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</row>
    <row r="777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</row>
    <row r="778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</row>
    <row r="779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</row>
    <row r="780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</row>
    <row r="78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</row>
    <row r="782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</row>
    <row r="783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</row>
    <row r="784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</row>
    <row r="78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</row>
    <row r="786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</row>
    <row r="787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</row>
    <row r="788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</row>
    <row r="789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</row>
    <row r="790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</row>
    <row r="79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</row>
    <row r="792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</row>
    <row r="793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</row>
    <row r="794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</row>
    <row r="79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</row>
    <row r="796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</row>
    <row r="797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</row>
    <row r="798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</row>
    <row r="799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</row>
    <row r="800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</row>
    <row r="80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</row>
    <row r="802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</row>
    <row r="803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</row>
    <row r="804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</row>
    <row r="80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</row>
    <row r="806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</row>
    <row r="807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</row>
    <row r="808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</row>
    <row r="809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</row>
    <row r="810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</row>
    <row r="81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</row>
    <row r="812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</row>
    <row r="813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</row>
    <row r="814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</row>
    <row r="81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</row>
    <row r="816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</row>
    <row r="817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</row>
    <row r="818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</row>
    <row r="819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</row>
    <row r="820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</row>
    <row r="82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</row>
    <row r="822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</row>
    <row r="823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</row>
    <row r="824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</row>
    <row r="8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</row>
    <row r="826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</row>
    <row r="827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</row>
    <row r="828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</row>
    <row r="829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</row>
    <row r="830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</row>
    <row r="83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</row>
    <row r="832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</row>
    <row r="833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</row>
    <row r="834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</row>
    <row r="83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</row>
    <row r="836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</row>
    <row r="837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</row>
    <row r="838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</row>
    <row r="839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</row>
    <row r="840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</row>
    <row r="84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</row>
    <row r="842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</row>
    <row r="843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</row>
    <row r="844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</row>
    <row r="84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</row>
    <row r="846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</row>
    <row r="847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</row>
    <row r="848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</row>
    <row r="849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</row>
    <row r="850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</row>
    <row r="85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</row>
    <row r="852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</row>
    <row r="853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</row>
    <row r="854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</row>
    <row r="85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</row>
    <row r="856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</row>
    <row r="857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</row>
    <row r="858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</row>
    <row r="859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</row>
    <row r="860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</row>
    <row r="86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</row>
    <row r="862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</row>
    <row r="863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</row>
    <row r="864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</row>
    <row r="86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</row>
    <row r="866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</row>
    <row r="867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</row>
    <row r="868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</row>
    <row r="869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</row>
    <row r="870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</row>
    <row r="87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</row>
    <row r="872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</row>
    <row r="873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</row>
    <row r="874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</row>
    <row r="87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</row>
    <row r="876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</row>
    <row r="877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</row>
    <row r="878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</row>
    <row r="879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</row>
    <row r="880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</row>
    <row r="88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</row>
    <row r="882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</row>
    <row r="883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</row>
    <row r="884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</row>
    <row r="88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</row>
    <row r="886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</row>
    <row r="887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</row>
    <row r="888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</row>
    <row r="889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</row>
    <row r="890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</row>
    <row r="89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</row>
    <row r="892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</row>
    <row r="893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</row>
    <row r="894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</row>
    <row r="89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</row>
    <row r="896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</row>
    <row r="897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</row>
    <row r="898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</row>
    <row r="899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</row>
    <row r="900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</row>
    <row r="90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</row>
    <row r="902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</row>
    <row r="903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</row>
    <row r="904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</row>
    <row r="90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</row>
    <row r="906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</row>
    <row r="907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</row>
    <row r="908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</row>
    <row r="909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</row>
    <row r="910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</row>
    <row r="91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</row>
    <row r="912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</row>
    <row r="913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</row>
    <row r="914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</row>
    <row r="91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</row>
    <row r="916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</row>
    <row r="917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</row>
    <row r="918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</row>
    <row r="919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</row>
    <row r="920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</row>
    <row r="92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</row>
    <row r="922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</row>
    <row r="923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</row>
    <row r="924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</row>
    <row r="9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</row>
    <row r="926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</row>
    <row r="927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</row>
    <row r="928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</row>
    <row r="929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</row>
    <row r="930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</row>
    <row r="93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</row>
    <row r="932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</row>
    <row r="933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</row>
    <row r="934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</row>
    <row r="93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</row>
    <row r="936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</row>
    <row r="937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</row>
    <row r="938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</row>
    <row r="939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</row>
    <row r="940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</row>
    <row r="94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</row>
    <row r="942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</row>
    <row r="943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</row>
    <row r="944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</row>
    <row r="94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</row>
    <row r="946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</row>
    <row r="947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</row>
    <row r="948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</row>
    <row r="949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</row>
    <row r="950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</row>
    <row r="95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</row>
    <row r="952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</row>
    <row r="953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</row>
    <row r="954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</row>
    <row r="95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</row>
    <row r="956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</row>
    <row r="957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</row>
    <row r="958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</row>
    <row r="959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</row>
    <row r="960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</row>
    <row r="96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</row>
    <row r="962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</row>
    <row r="963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</row>
    <row r="964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</row>
    <row r="96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</row>
    <row r="966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</row>
    <row r="967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</row>
    <row r="968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</row>
    <row r="969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</row>
    <row r="970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</row>
    <row r="97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</row>
    <row r="972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</row>
    <row r="973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</row>
    <row r="974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</row>
    <row r="97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</row>
    <row r="976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</row>
    <row r="977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</row>
    <row r="978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</row>
    <row r="979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</row>
    <row r="980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</row>
    <row r="98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</row>
    <row r="982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</row>
    <row r="983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</row>
    <row r="984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</row>
    <row r="98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</row>
    <row r="986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</row>
    <row r="987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</row>
    <row r="988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</row>
    <row r="989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</row>
    <row r="990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</row>
    <row r="99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</row>
    <row r="992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</row>
    <row r="993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</row>
    <row r="994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</row>
    <row r="99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</row>
    <row r="996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</row>
    <row r="997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</row>
    <row r="998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</row>
    <row r="999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</row>
    <row r="1000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</row>
    <row r="1001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</row>
    <row r="1002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</row>
    <row r="1003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</row>
    <row r="1004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</row>
    <row r="1005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</row>
    <row r="1006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</row>
    <row r="1007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</row>
    <row r="1008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</row>
    <row r="1009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</row>
    <row r="1010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</row>
    <row r="1011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</row>
    <row r="1012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</row>
    <row r="1013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</row>
    <row r="1014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</row>
    <row r="1015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</row>
    <row r="1016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</row>
    <row r="1017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</row>
    <row r="1018">
      <c r="A1018" s="138"/>
      <c r="B1018" s="138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</row>
    <row r="1019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</row>
    <row r="1020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</row>
    <row r="1021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</row>
    <row r="1022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</row>
    <row r="1023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</row>
    <row r="1024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</row>
    <row r="1025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</row>
    <row r="1026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</row>
  </sheetData>
  <mergeCells count="19">
    <mergeCell ref="M12:M14"/>
    <mergeCell ref="M21:M29"/>
    <mergeCell ref="M3:M11"/>
    <mergeCell ref="M30:M33"/>
    <mergeCell ref="M34:M37"/>
    <mergeCell ref="M38:M40"/>
    <mergeCell ref="M41:M43"/>
    <mergeCell ref="M44:M49"/>
    <mergeCell ref="A34:A37"/>
    <mergeCell ref="A38:A40"/>
    <mergeCell ref="A41:A43"/>
    <mergeCell ref="A44:A49"/>
    <mergeCell ref="E1:F1"/>
    <mergeCell ref="G1:L1"/>
    <mergeCell ref="A3:A11"/>
    <mergeCell ref="A12:A14"/>
    <mergeCell ref="A15:A20"/>
    <mergeCell ref="A21:A29"/>
    <mergeCell ref="A30:A33"/>
  </mergeCells>
  <drawing r:id="rId1"/>
</worksheet>
</file>